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63" activeTab="0"/>
  </bookViews>
  <sheets>
    <sheet name="Rozpočet 2011" sheetId="1" r:id="rId1"/>
    <sheet name="faktury" sheetId="2" r:id="rId2"/>
    <sheet name="odměny" sheetId="3" r:id="rId3"/>
    <sheet name="Biokoridor" sheetId="4" r:id="rId4"/>
  </sheets>
  <definedNames>
    <definedName name="_xlnm._FilterDatabase" localSheetId="1" hidden="1">'faktury'!$A$1:$H$1</definedName>
    <definedName name="_xlnm.Print_Area" localSheetId="0">'Rozpočet 2011'!$A$1:$E$29</definedName>
    <definedName name="Excel_BuiltIn__FilterDatabase_2_1">'faktury'!#REF!</definedName>
  </definedNames>
  <calcPr fullCalcOnLoad="1"/>
</workbook>
</file>

<file path=xl/sharedStrings.xml><?xml version="1.0" encoding="utf-8"?>
<sst xmlns="http://schemas.openxmlformats.org/spreadsheetml/2006/main" count="397" uniqueCount="217">
  <si>
    <t>Návrh rozpočtu na rok 2012</t>
  </si>
  <si>
    <t>Společenství pro dům č.p. 703, Praha 9 - Letňany</t>
  </si>
  <si>
    <t>Položka</t>
  </si>
  <si>
    <t>Předpokládané náklady roku 2011</t>
  </si>
  <si>
    <t>Rozpočet roku 2011</t>
  </si>
  <si>
    <t>Návrh rozpočtu 2012</t>
  </si>
  <si>
    <t>Poznámka</t>
  </si>
  <si>
    <t>Kalkulace navýšení</t>
  </si>
  <si>
    <t>Vodné, stočné + TUV</t>
  </si>
  <si>
    <t>navýšeno s ohledem na současnou spotřebu o 8 % cca</t>
  </si>
  <si>
    <t>Teplo - spotřeba + ohřev</t>
  </si>
  <si>
    <t>sníženo s ohledem na současnou spotřebu, započteno předpokl. zdražení služeb a DPH</t>
  </si>
  <si>
    <t>Elektřina spol. prostor</t>
  </si>
  <si>
    <t>Servis, údržba, drobné opravy</t>
  </si>
  <si>
    <t>navýšeno s ohledem na současnou spotřebu</t>
  </si>
  <si>
    <t>Domácí telefon</t>
  </si>
  <si>
    <t>zůstává beze změny z důvodu častých výpadků provozu</t>
  </si>
  <si>
    <t>Výtah – servis+bezpečnostní telefon</t>
  </si>
  <si>
    <t>beze změny*</t>
  </si>
  <si>
    <t>Výtah – elektřina</t>
  </si>
  <si>
    <t>Úklid domu</t>
  </si>
  <si>
    <t>Úklid garáží</t>
  </si>
  <si>
    <t>Odvoz odpadu</t>
  </si>
  <si>
    <t>mírně poníženo</t>
  </si>
  <si>
    <t>Údržba chodníků a zeleně</t>
  </si>
  <si>
    <t>výše dle smlouvy + cca Kč 4.000,-- ročně na obnovu zeleně</t>
  </si>
  <si>
    <t>Pojistné</t>
  </si>
  <si>
    <t>pojistné dle smlouvy s Allianz</t>
  </si>
  <si>
    <t>Provoz SVJ</t>
  </si>
  <si>
    <t>položka zahrnuje odměny orgánů SVJ Kč 146.469,-- ročně; poštovné, kancelářské potřeby, drobné nákupy</t>
  </si>
  <si>
    <t>Odměna správce</t>
  </si>
  <si>
    <t>Sníženo. Zahrnuje: účetnictví Kč 4.554,-- měs.a FPS</t>
  </si>
  <si>
    <t>Daň z nemovitostí – garáže – 1PP</t>
  </si>
  <si>
    <t>Hradí vlastníci garáží v -1PP (stav k 1.1. daného kalendářního roku); FU zdvojnásobil sazby</t>
  </si>
  <si>
    <t>Daň z nemovitostí – garáže – 2PP</t>
  </si>
  <si>
    <t>Hradí vlastníci garáží v -2PP (stav k 1.1. daného kalendářního roku), FU zdvojnásobil sazby</t>
  </si>
  <si>
    <t>Biokoridor – veřejná zeleň</t>
  </si>
  <si>
    <t>Údržba biokoridoru</t>
  </si>
  <si>
    <t>cena je stanovena dle smlouvy</t>
  </si>
  <si>
    <t>Náklady související se správou</t>
  </si>
  <si>
    <t>poštovné, právní a daň.poradenství</t>
  </si>
  <si>
    <t>Výnos z biokoridoru</t>
  </si>
  <si>
    <t>výnos dle smlouvy</t>
  </si>
  <si>
    <t>Rozdíl (záporný výsledek znamená, že jsou náklady kryty výnosem)</t>
  </si>
  <si>
    <t>zálohy nebudou vybírány; případné vícenáklady budou hrazeny z mimořádných záloh</t>
  </si>
  <si>
    <t>* označením "beze změny" se rozumí shodné se zálohou plánovanou pro rok 2011</t>
  </si>
  <si>
    <t>Doklad č.</t>
  </si>
  <si>
    <t>Dodavatel</t>
  </si>
  <si>
    <t>Text</t>
  </si>
  <si>
    <t>Období</t>
  </si>
  <si>
    <t>Částka</t>
  </si>
  <si>
    <t>Datum úhrady</t>
  </si>
  <si>
    <t>102011</t>
  </si>
  <si>
    <t>7 MK, s.r.o.</t>
  </si>
  <si>
    <t>vedení účetnictví</t>
  </si>
  <si>
    <t>01/2011</t>
  </si>
  <si>
    <t>162011</t>
  </si>
  <si>
    <t>02/2011</t>
  </si>
  <si>
    <t>242011</t>
  </si>
  <si>
    <t>03/2011</t>
  </si>
  <si>
    <t>342011</t>
  </si>
  <si>
    <t>04/2011</t>
  </si>
  <si>
    <t>392011</t>
  </si>
  <si>
    <t>05/2011</t>
  </si>
  <si>
    <t>592011</t>
  </si>
  <si>
    <t>07/2011</t>
  </si>
  <si>
    <t>652011</t>
  </si>
  <si>
    <t>08/2011</t>
  </si>
  <si>
    <t>712011</t>
  </si>
  <si>
    <t>09/2011</t>
  </si>
  <si>
    <t>12/2011</t>
  </si>
  <si>
    <t>Antonín Kroužek</t>
  </si>
  <si>
    <t>biokoridor</t>
  </si>
  <si>
    <t>25/2010</t>
  </si>
  <si>
    <t>06/2011</t>
  </si>
  <si>
    <t>41/2011</t>
  </si>
  <si>
    <t>53/2011</t>
  </si>
  <si>
    <t>1490024111</t>
  </si>
  <si>
    <t>Benedykt Pruszak-aut. A reg.</t>
  </si>
  <si>
    <t>kalibrace čidel CO</t>
  </si>
  <si>
    <t>Biruda Company s.r.o.</t>
  </si>
  <si>
    <t>oplocení pozemku</t>
  </si>
  <si>
    <t>čekáme na fakturu</t>
  </si>
  <si>
    <t>11740015</t>
  </si>
  <si>
    <t>FPS s.r.o.</t>
  </si>
  <si>
    <t>výměna vodoměrů, repase kalorimetrů</t>
  </si>
  <si>
    <t>1/2011</t>
  </si>
  <si>
    <t>Fond oprav</t>
  </si>
  <si>
    <t>11/03/0120</t>
  </si>
  <si>
    <t>správa nemovitosti</t>
  </si>
  <si>
    <t>Zapl. 50 % Kč 2.376,--</t>
  </si>
  <si>
    <t>11/03/0190</t>
  </si>
  <si>
    <t>11/03/0257</t>
  </si>
  <si>
    <t>11050148</t>
  </si>
  <si>
    <t>zpracování rozúčtování</t>
  </si>
  <si>
    <t>11/03/0325</t>
  </si>
  <si>
    <t>11740056</t>
  </si>
  <si>
    <t>11/03/0392</t>
  </si>
  <si>
    <t>11/03/0463</t>
  </si>
  <si>
    <t>11/03/0535</t>
  </si>
  <si>
    <t>11/03/0606</t>
  </si>
  <si>
    <t>2011010</t>
  </si>
  <si>
    <t>Hanzík Vladimír</t>
  </si>
  <si>
    <t>výmalba domu</t>
  </si>
  <si>
    <t>Hlavní město Praha</t>
  </si>
  <si>
    <t>odvoz odpadu</t>
  </si>
  <si>
    <t>01-06/2011</t>
  </si>
  <si>
    <t>2/2011</t>
  </si>
  <si>
    <t>Jan Schejbal</t>
  </si>
  <si>
    <t>oprava okapů</t>
  </si>
  <si>
    <t>přeplatek Kč 1.000,--</t>
  </si>
  <si>
    <t>3/2001</t>
  </si>
  <si>
    <t>oprava okapových svodů</t>
  </si>
  <si>
    <t>poníženo o přeplatek</t>
  </si>
  <si>
    <t>2011/11</t>
  </si>
  <si>
    <t>JUDr. Miroslav Kocanda</t>
  </si>
  <si>
    <t>právní služby</t>
  </si>
  <si>
    <t>Kč 2.544,-- nová žaloba</t>
  </si>
  <si>
    <t>13289525</t>
  </si>
  <si>
    <t>Otis a.s.</t>
  </si>
  <si>
    <t>údržba výtahu 1. čtvrtletí</t>
  </si>
  <si>
    <t>01-03/2011</t>
  </si>
  <si>
    <t>13299076</t>
  </si>
  <si>
    <t>údržba výtahu 2. čtvrtletí</t>
  </si>
  <si>
    <t>04-06/2011</t>
  </si>
  <si>
    <t>14143208</t>
  </si>
  <si>
    <t>odborná zkouška</t>
  </si>
  <si>
    <t>13305293</t>
  </si>
  <si>
    <t>07-09/2011</t>
  </si>
  <si>
    <t>201100083</t>
  </si>
  <si>
    <t>PO servis s.r.o.</t>
  </si>
  <si>
    <t>požární revize</t>
  </si>
  <si>
    <t>9110019119</t>
  </si>
  <si>
    <t>Pražská teplárenská a.s.</t>
  </si>
  <si>
    <t xml:space="preserve">spotřeba tepla leden </t>
  </si>
  <si>
    <t>91100118475</t>
  </si>
  <si>
    <t>spotřeba tepla</t>
  </si>
  <si>
    <t>9110035369</t>
  </si>
  <si>
    <t>9110048533</t>
  </si>
  <si>
    <t>9110060449</t>
  </si>
  <si>
    <t xml:space="preserve">spotřeba tepla </t>
  </si>
  <si>
    <t>9110067868</t>
  </si>
  <si>
    <t>9110073718</t>
  </si>
  <si>
    <t>9110079852</t>
  </si>
  <si>
    <t>9110086767</t>
  </si>
  <si>
    <t>1142051658</t>
  </si>
  <si>
    <t>Pražské vodovody a kanalizace, a.s.</t>
  </si>
  <si>
    <t>spotřeba vody</t>
  </si>
  <si>
    <t>12-03/2011</t>
  </si>
  <si>
    <t>zálohou: kč 90.040,--</t>
  </si>
  <si>
    <t>1142119026</t>
  </si>
  <si>
    <t>hrazeno zálohou</t>
  </si>
  <si>
    <t>zálohou</t>
  </si>
  <si>
    <t>1142167348</t>
  </si>
  <si>
    <t>06-09/2011</t>
  </si>
  <si>
    <t>zálohou: Kč 57.090,--</t>
  </si>
  <si>
    <t>30041146</t>
  </si>
  <si>
    <t>PRE a.s.</t>
  </si>
  <si>
    <t>spotřeba elektřiny</t>
  </si>
  <si>
    <t>zálohou: Kč 16.880,--</t>
  </si>
  <si>
    <t>výtah</t>
  </si>
  <si>
    <t>30041151</t>
  </si>
  <si>
    <t>zálohou: Kč 127.050,--</t>
  </si>
  <si>
    <t>režie</t>
  </si>
  <si>
    <t>30041148</t>
  </si>
  <si>
    <t>zálohou: Kč 1.200,--</t>
  </si>
  <si>
    <t>sklep</t>
  </si>
  <si>
    <t>30041140</t>
  </si>
  <si>
    <t>uhrazeno zálohou</t>
  </si>
  <si>
    <t>garáž</t>
  </si>
  <si>
    <t>21231357</t>
  </si>
  <si>
    <t>Spedos</t>
  </si>
  <si>
    <t>oprava garážových vrat</t>
  </si>
  <si>
    <t>110100061</t>
  </si>
  <si>
    <t>Společnost pro dům, byt a zahradu s.r.o.</t>
  </si>
  <si>
    <t>úklid garáže</t>
  </si>
  <si>
    <t>110100060</t>
  </si>
  <si>
    <t>úklid domu, chodníku, údržba zeleně</t>
  </si>
  <si>
    <t>110100152</t>
  </si>
  <si>
    <t>110100153</t>
  </si>
  <si>
    <t>110100244</t>
  </si>
  <si>
    <t>110100243</t>
  </si>
  <si>
    <t>110100341</t>
  </si>
  <si>
    <t>110100340</t>
  </si>
  <si>
    <t>110100382</t>
  </si>
  <si>
    <t>zahradní úpravy</t>
  </si>
  <si>
    <t>110100442</t>
  </si>
  <si>
    <t>110100443</t>
  </si>
  <si>
    <t>110100546</t>
  </si>
  <si>
    <t>110100649</t>
  </si>
  <si>
    <t>110100648</t>
  </si>
  <si>
    <t>110100749</t>
  </si>
  <si>
    <t>0470191135</t>
  </si>
  <si>
    <t>Telefonica O2</t>
  </si>
  <si>
    <t>telekomunikační služby</t>
  </si>
  <si>
    <t>0473277240</t>
  </si>
  <si>
    <t>0476374721</t>
  </si>
  <si>
    <t>0479487720</t>
  </si>
  <si>
    <t>0482606330</t>
  </si>
  <si>
    <t>0485732477</t>
  </si>
  <si>
    <t>0488870017</t>
  </si>
  <si>
    <t>0492019193</t>
  </si>
  <si>
    <t>0495182401</t>
  </si>
  <si>
    <t>110032</t>
  </si>
  <si>
    <t xml:space="preserve">Tomáš Folprecht </t>
  </si>
  <si>
    <t>revize přečerpávačky</t>
  </si>
  <si>
    <t>Odměny</t>
  </si>
  <si>
    <t>HM</t>
  </si>
  <si>
    <t>SVJ ZP</t>
  </si>
  <si>
    <t>Biokoridor</t>
  </si>
  <si>
    <t>Výnosy</t>
  </si>
  <si>
    <t>Na 1/510</t>
  </si>
  <si>
    <t>Na 72 jedn.</t>
  </si>
  <si>
    <t>Rok 2010</t>
  </si>
  <si>
    <t>Náklady</t>
  </si>
  <si>
    <t>K profinancování zbývá:</t>
  </si>
  <si>
    <t>K výplatě vlastníkům: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</si>
</sst>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@"/>
    <numFmt numFmtId="167" formatCode="D/M/YYYY"/>
    <numFmt numFmtId="168" formatCode="#,##0&quot; Kč&quot;"/>
    <numFmt numFmtId="169" formatCode="#,##0"/>
  </numFmts>
  <fonts count="6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Alignment="1">
      <alignment horizontal="left" vertical="top"/>
    </xf>
    <xf numFmtId="164" fontId="2" fillId="0" borderId="1" xfId="0" applyFont="1" applyBorder="1" applyAlignment="1">
      <alignment horizontal="left" vertical="top"/>
    </xf>
    <xf numFmtId="164" fontId="2" fillId="0" borderId="1" xfId="0" applyFont="1" applyFill="1" applyBorder="1" applyAlignment="1">
      <alignment horizontal="center" vertical="top" wrapText="1"/>
    </xf>
    <xf numFmtId="164" fontId="2" fillId="0" borderId="1" xfId="0" applyFont="1" applyBorder="1" applyAlignment="1">
      <alignment horizontal="left" vertical="top" wrapText="1"/>
    </xf>
    <xf numFmtId="164" fontId="1" fillId="0" borderId="1" xfId="0" applyFont="1" applyBorder="1" applyAlignment="1">
      <alignment horizontal="left" vertical="top"/>
    </xf>
    <xf numFmtId="165" fontId="1" fillId="0" borderId="1" xfId="0" applyNumberFormat="1" applyFont="1" applyFill="1" applyBorder="1" applyAlignment="1">
      <alignment vertical="top"/>
    </xf>
    <xf numFmtId="164" fontId="3" fillId="0" borderId="1" xfId="0" applyFont="1" applyBorder="1" applyAlignment="1">
      <alignment horizontal="left" vertical="top" wrapText="1"/>
    </xf>
    <xf numFmtId="164" fontId="1" fillId="0" borderId="1" xfId="0" applyFont="1" applyFill="1" applyBorder="1" applyAlignment="1">
      <alignment horizontal="left" vertical="top"/>
    </xf>
    <xf numFmtId="165" fontId="2" fillId="0" borderId="1" xfId="0" applyNumberFormat="1" applyFont="1" applyFill="1" applyBorder="1" applyAlignment="1">
      <alignment vertical="top"/>
    </xf>
    <xf numFmtId="165" fontId="2" fillId="0" borderId="2" xfId="0" applyNumberFormat="1" applyFont="1" applyFill="1" applyBorder="1" applyAlignment="1">
      <alignment/>
    </xf>
    <xf numFmtId="164" fontId="1" fillId="0" borderId="0" xfId="0" applyFont="1" applyBorder="1" applyAlignment="1">
      <alignment horizontal="left" vertical="top"/>
    </xf>
    <xf numFmtId="165" fontId="1" fillId="0" borderId="0" xfId="0" applyNumberFormat="1" applyFont="1" applyFill="1" applyBorder="1" applyAlignment="1">
      <alignment vertical="top"/>
    </xf>
    <xf numFmtId="164" fontId="1" fillId="0" borderId="0" xfId="0" applyFont="1" applyBorder="1" applyAlignment="1">
      <alignment horizontal="left" vertical="top" wrapText="1"/>
    </xf>
    <xf numFmtId="164" fontId="4" fillId="0" borderId="1" xfId="0" applyFont="1" applyBorder="1" applyAlignment="1">
      <alignment horizontal="left" vertical="top" wrapText="1"/>
    </xf>
    <xf numFmtId="164" fontId="2" fillId="0" borderId="0" xfId="0" applyFont="1" applyAlignment="1">
      <alignment/>
    </xf>
    <xf numFmtId="165" fontId="2" fillId="0" borderId="0" xfId="0" applyNumberFormat="1" applyFont="1" applyFill="1" applyBorder="1" applyAlignment="1">
      <alignment vertical="top"/>
    </xf>
    <xf numFmtId="164" fontId="1" fillId="0" borderId="0" xfId="0" applyFont="1" applyFill="1" applyBorder="1" applyAlignment="1">
      <alignment horizontal="left" vertical="top"/>
    </xf>
    <xf numFmtId="166" fontId="0" fillId="0" borderId="0" xfId="0" applyNumberFormat="1" applyAlignment="1">
      <alignment vertical="top"/>
    </xf>
    <xf numFmtId="164" fontId="0" fillId="0" borderId="0" xfId="0" applyAlignment="1">
      <alignment vertical="top"/>
    </xf>
    <xf numFmtId="165" fontId="0" fillId="0" borderId="0" xfId="0" applyNumberFormat="1" applyFont="1" applyAlignment="1">
      <alignment vertical="top"/>
    </xf>
    <xf numFmtId="166" fontId="5" fillId="0" borderId="1" xfId="0" applyNumberFormat="1" applyFont="1" applyBorder="1" applyAlignment="1">
      <alignment vertical="top"/>
    </xf>
    <xf numFmtId="164" fontId="5" fillId="0" borderId="1" xfId="0" applyFont="1" applyBorder="1" applyAlignment="1">
      <alignment vertical="top"/>
    </xf>
    <xf numFmtId="165" fontId="0" fillId="0" borderId="1" xfId="0" applyNumberFormat="1" applyFont="1" applyBorder="1" applyAlignment="1">
      <alignment vertical="top"/>
    </xf>
    <xf numFmtId="164" fontId="5" fillId="0" borderId="0" xfId="0" applyFont="1" applyAlignment="1">
      <alignment vertical="top"/>
    </xf>
    <xf numFmtId="166" fontId="0" fillId="0" borderId="1" xfId="0" applyNumberFormat="1" applyFont="1" applyFill="1" applyBorder="1" applyAlignment="1">
      <alignment vertical="top"/>
    </xf>
    <xf numFmtId="164" fontId="0" fillId="0" borderId="1" xfId="0" applyFont="1" applyFill="1" applyBorder="1" applyAlignment="1">
      <alignment vertical="top"/>
    </xf>
    <xf numFmtId="165" fontId="0" fillId="0" borderId="1" xfId="0" applyNumberFormat="1" applyFont="1" applyFill="1" applyBorder="1" applyAlignment="1">
      <alignment vertical="top"/>
    </xf>
    <xf numFmtId="167" fontId="0" fillId="0" borderId="1" xfId="0" applyNumberFormat="1" applyFill="1" applyBorder="1" applyAlignment="1">
      <alignment vertical="top"/>
    </xf>
    <xf numFmtId="164" fontId="0" fillId="0" borderId="0" xfId="0" applyFill="1" applyAlignment="1">
      <alignment vertical="top"/>
    </xf>
    <xf numFmtId="166" fontId="0" fillId="0" borderId="2" xfId="0" applyNumberFormat="1" applyFont="1" applyFill="1" applyBorder="1" applyAlignment="1">
      <alignment vertical="top"/>
    </xf>
    <xf numFmtId="164" fontId="0" fillId="0" borderId="2" xfId="0" applyFont="1" applyFill="1" applyBorder="1" applyAlignment="1">
      <alignment vertical="top"/>
    </xf>
    <xf numFmtId="165" fontId="0" fillId="0" borderId="2" xfId="0" applyNumberFormat="1" applyFont="1" applyFill="1" applyBorder="1" applyAlignment="1">
      <alignment vertical="top"/>
    </xf>
    <xf numFmtId="167" fontId="0" fillId="0" borderId="2" xfId="0" applyNumberFormat="1" applyFont="1" applyFill="1" applyBorder="1" applyAlignment="1">
      <alignment vertical="top"/>
    </xf>
    <xf numFmtId="166" fontId="0" fillId="0" borderId="2" xfId="0" applyNumberFormat="1" applyFont="1" applyBorder="1" applyAlignment="1">
      <alignment vertical="top"/>
    </xf>
    <xf numFmtId="164" fontId="0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vertical="top"/>
    </xf>
    <xf numFmtId="167" fontId="0" fillId="0" borderId="2" xfId="0" applyNumberFormat="1" applyBorder="1" applyAlignment="1">
      <alignment vertical="top"/>
    </xf>
    <xf numFmtId="164" fontId="5" fillId="0" borderId="2" xfId="0" applyFont="1" applyFill="1" applyBorder="1" applyAlignment="1">
      <alignment vertical="top"/>
    </xf>
    <xf numFmtId="164" fontId="0" fillId="0" borderId="0" xfId="0" applyFill="1" applyAlignment="1">
      <alignment/>
    </xf>
    <xf numFmtId="166" fontId="0" fillId="0" borderId="2" xfId="0" applyNumberFormat="1" applyFont="1" applyFill="1" applyBorder="1" applyAlignment="1">
      <alignment horizontal="left" vertical="top"/>
    </xf>
    <xf numFmtId="167" fontId="0" fillId="0" borderId="2" xfId="0" applyNumberFormat="1" applyFill="1" applyBorder="1" applyAlignment="1">
      <alignment/>
    </xf>
    <xf numFmtId="166" fontId="0" fillId="0" borderId="2" xfId="0" applyNumberFormat="1" applyFill="1" applyBorder="1" applyAlignment="1">
      <alignment vertical="top"/>
    </xf>
    <xf numFmtId="166" fontId="0" fillId="0" borderId="0" xfId="0" applyNumberFormat="1" applyFill="1" applyAlignment="1">
      <alignment vertical="top"/>
    </xf>
    <xf numFmtId="165" fontId="0" fillId="0" borderId="0" xfId="0" applyNumberFormat="1" applyFont="1" applyFill="1" applyAlignment="1">
      <alignment vertical="top"/>
    </xf>
    <xf numFmtId="168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5" fillId="0" borderId="0" xfId="0" applyFont="1" applyAlignment="1">
      <alignment/>
    </xf>
    <xf numFmtId="167" fontId="5" fillId="0" borderId="0" xfId="0" applyNumberFormat="1" applyFont="1" applyAlignment="1">
      <alignment horizontal="center"/>
    </xf>
    <xf numFmtId="164" fontId="5" fillId="0" borderId="0" xfId="0" applyFont="1" applyAlignment="1">
      <alignment horizontal="center"/>
    </xf>
    <xf numFmtId="167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5" fillId="0" borderId="0" xfId="0" applyNumberFormat="1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2">
      <selection activeCell="A14" sqref="A14:IV14"/>
    </sheetView>
  </sheetViews>
  <sheetFormatPr defaultColWidth="9.140625" defaultRowHeight="12.75"/>
  <cols>
    <col min="1" max="1" width="48.57421875" style="1" customWidth="1"/>
    <col min="2" max="2" width="22.8515625" style="2" customWidth="1"/>
    <col min="3" max="3" width="18.421875" style="2" customWidth="1"/>
    <col min="4" max="4" width="18.28125" style="2" customWidth="1"/>
    <col min="5" max="5" width="28.7109375" style="1" customWidth="1"/>
    <col min="6" max="6" width="11.140625" style="1" customWidth="1"/>
    <col min="7" max="16384" width="9.00390625" style="1" customWidth="1"/>
  </cols>
  <sheetData>
    <row r="1" ht="15">
      <c r="A1" s="3" t="s">
        <v>0</v>
      </c>
    </row>
    <row r="2" ht="15">
      <c r="A2" s="3" t="s">
        <v>1</v>
      </c>
    </row>
    <row r="3" ht="15">
      <c r="A3" s="3"/>
    </row>
    <row r="4" spans="1:6" ht="29.25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</row>
    <row r="5" spans="1:6" ht="24.75">
      <c r="A5" s="7" t="s">
        <v>8</v>
      </c>
      <c r="B5" s="8">
        <f>260518.75/8*12</f>
        <v>390778.125</v>
      </c>
      <c r="C5" s="8">
        <v>410000</v>
      </c>
      <c r="D5" s="8">
        <v>425000</v>
      </c>
      <c r="E5" s="9" t="s">
        <v>9</v>
      </c>
      <c r="F5" s="8">
        <f>1.08*B5</f>
        <v>422040.375</v>
      </c>
    </row>
    <row r="6" spans="1:6" ht="36.75">
      <c r="A6" s="7" t="s">
        <v>10</v>
      </c>
      <c r="B6" s="8">
        <f>(faktury!E37+faktury!E38+faktury!E39+faktury!E40+faktury!E41+faktury!E42+faktury!E43+faktury!E44+faktury!E45)/9*12</f>
        <v>664553.1866666668</v>
      </c>
      <c r="C6" s="8">
        <v>920000</v>
      </c>
      <c r="D6" s="8">
        <v>820000</v>
      </c>
      <c r="E6" s="9" t="s">
        <v>11</v>
      </c>
      <c r="F6" s="8">
        <f>1.23*B6</f>
        <v>817400.4196000001</v>
      </c>
    </row>
    <row r="7" spans="1:6" ht="36.75">
      <c r="A7" s="7" t="s">
        <v>12</v>
      </c>
      <c r="B7" s="8">
        <f>136366+36095+1542</f>
        <v>174003</v>
      </c>
      <c r="C7" s="8">
        <v>235000</v>
      </c>
      <c r="D7" s="8">
        <v>210000</v>
      </c>
      <c r="E7" s="9" t="s">
        <v>11</v>
      </c>
      <c r="F7" s="8">
        <f>1.19*B7</f>
        <v>207063.56999999998</v>
      </c>
    </row>
    <row r="8" spans="1:5" ht="24.75">
      <c r="A8" s="7" t="s">
        <v>13</v>
      </c>
      <c r="B8" s="8">
        <f>(135466+11443-49950-20097-14410)/9*12</f>
        <v>83269.33333333334</v>
      </c>
      <c r="C8" s="8">
        <v>68000</v>
      </c>
      <c r="D8" s="8">
        <v>90000</v>
      </c>
      <c r="E8" s="9" t="s">
        <v>14</v>
      </c>
    </row>
    <row r="9" spans="1:5" ht="24.75">
      <c r="A9" s="10" t="s">
        <v>15</v>
      </c>
      <c r="B9" s="8">
        <v>4000</v>
      </c>
      <c r="C9" s="8">
        <v>4000</v>
      </c>
      <c r="D9" s="8">
        <v>4000</v>
      </c>
      <c r="E9" s="9" t="s">
        <v>16</v>
      </c>
    </row>
    <row r="10" spans="1:5" ht="15">
      <c r="A10" s="10" t="s">
        <v>17</v>
      </c>
      <c r="B10" s="8">
        <f>12*594+(4*faktury!E33)+1122/10*12+6000</f>
        <v>38486.4</v>
      </c>
      <c r="C10" s="8">
        <v>37000</v>
      </c>
      <c r="D10" s="8">
        <v>37000</v>
      </c>
      <c r="E10" s="9" t="s">
        <v>18</v>
      </c>
    </row>
    <row r="11" spans="1:5" ht="15">
      <c r="A11" s="10" t="s">
        <v>19</v>
      </c>
      <c r="B11" s="8">
        <f>faktury!E49</f>
        <v>17031</v>
      </c>
      <c r="C11" s="8">
        <v>20000</v>
      </c>
      <c r="D11" s="8">
        <v>20000</v>
      </c>
      <c r="E11" s="9" t="s">
        <v>18</v>
      </c>
    </row>
    <row r="12" spans="1:5" ht="15">
      <c r="A12" s="7" t="s">
        <v>20</v>
      </c>
      <c r="B12" s="8">
        <f>2869*12</f>
        <v>34428</v>
      </c>
      <c r="C12" s="8">
        <v>35000</v>
      </c>
      <c r="D12" s="8">
        <v>35000</v>
      </c>
      <c r="E12" s="9" t="s">
        <v>18</v>
      </c>
    </row>
    <row r="13" spans="1:5" ht="15">
      <c r="A13" s="7" t="s">
        <v>21</v>
      </c>
      <c r="B13" s="8">
        <f>(faktury!E54+276)*9</f>
        <v>39384</v>
      </c>
      <c r="C13" s="8">
        <v>44500</v>
      </c>
      <c r="D13" s="8">
        <v>44500</v>
      </c>
      <c r="E13" s="9" t="s">
        <v>18</v>
      </c>
    </row>
    <row r="14" spans="1:5" ht="15">
      <c r="A14" s="7" t="s">
        <v>22</v>
      </c>
      <c r="B14" s="8">
        <f>2*faktury!E28</f>
        <v>70848</v>
      </c>
      <c r="C14" s="8">
        <v>80034</v>
      </c>
      <c r="D14" s="8">
        <v>80000</v>
      </c>
      <c r="E14" s="9" t="s">
        <v>23</v>
      </c>
    </row>
    <row r="15" spans="1:5" ht="24.75">
      <c r="A15" s="7" t="s">
        <v>24</v>
      </c>
      <c r="B15" s="8">
        <f>12*234+3108*12+faktury!E62</f>
        <v>42882</v>
      </c>
      <c r="C15" s="8">
        <v>42000</v>
      </c>
      <c r="D15" s="8">
        <v>46000</v>
      </c>
      <c r="E15" s="9" t="s">
        <v>25</v>
      </c>
    </row>
    <row r="16" spans="1:5" ht="15">
      <c r="A16" s="7" t="s">
        <v>26</v>
      </c>
      <c r="B16" s="8">
        <v>45046</v>
      </c>
      <c r="C16" s="8">
        <v>44831</v>
      </c>
      <c r="D16" s="8">
        <v>45046</v>
      </c>
      <c r="E16" s="9" t="s">
        <v>27</v>
      </c>
    </row>
    <row r="17" spans="1:5" ht="48.75">
      <c r="A17" s="7" t="s">
        <v>28</v>
      </c>
      <c r="B17" s="11">
        <f>146496+15998.4+11077</f>
        <v>173571.4</v>
      </c>
      <c r="C17" s="8">
        <v>205000</v>
      </c>
      <c r="D17" s="8">
        <v>205000</v>
      </c>
      <c r="E17" s="9" t="s">
        <v>29</v>
      </c>
    </row>
    <row r="18" spans="1:5" ht="24.75">
      <c r="A18" s="7" t="s">
        <v>30</v>
      </c>
      <c r="B18" s="8">
        <f>12*faktury!E17+12*faktury!E3</f>
        <v>111672</v>
      </c>
      <c r="C18" s="8">
        <v>205107.84</v>
      </c>
      <c r="D18" s="8">
        <v>130000</v>
      </c>
      <c r="E18" s="9" t="s">
        <v>31</v>
      </c>
    </row>
    <row r="19" spans="1:5" ht="15">
      <c r="A19" s="7"/>
      <c r="B19" s="12">
        <f>SUM(B5:B18)</f>
        <v>1889952.445</v>
      </c>
      <c r="C19" s="12">
        <f>SUM(C5:C18)</f>
        <v>2350472.84</v>
      </c>
      <c r="D19" s="12">
        <f>SUM(D5:D18)</f>
        <v>2191546</v>
      </c>
      <c r="E19" s="9"/>
    </row>
    <row r="20" spans="1:5" ht="36.75">
      <c r="A20" s="7" t="s">
        <v>32</v>
      </c>
      <c r="B20" s="8">
        <v>8616</v>
      </c>
      <c r="C20" s="8">
        <v>8616</v>
      </c>
      <c r="D20" s="8">
        <f>B20</f>
        <v>8616</v>
      </c>
      <c r="E20" s="9" t="s">
        <v>33</v>
      </c>
    </row>
    <row r="21" spans="1:5" ht="36.75">
      <c r="A21" s="7" t="s">
        <v>34</v>
      </c>
      <c r="B21" s="8">
        <v>9672</v>
      </c>
      <c r="C21" s="8">
        <v>9672</v>
      </c>
      <c r="D21" s="8">
        <f>B21</f>
        <v>9672</v>
      </c>
      <c r="E21" s="9" t="s">
        <v>35</v>
      </c>
    </row>
    <row r="22" spans="1:5" ht="15">
      <c r="A22" s="13"/>
      <c r="B22" s="14"/>
      <c r="C22" s="14"/>
      <c r="D22" s="14"/>
      <c r="E22" s="15"/>
    </row>
    <row r="23" spans="1:5" ht="29.25">
      <c r="A23" s="4" t="s">
        <v>36</v>
      </c>
      <c r="B23" s="5" t="s">
        <v>3</v>
      </c>
      <c r="C23" s="5" t="s">
        <v>4</v>
      </c>
      <c r="D23" s="5" t="s">
        <v>5</v>
      </c>
      <c r="E23" s="6" t="s">
        <v>6</v>
      </c>
    </row>
    <row r="24" spans="1:5" ht="15">
      <c r="A24" s="7" t="s">
        <v>37</v>
      </c>
      <c r="B24" s="8">
        <v>15785</v>
      </c>
      <c r="C24" s="8">
        <v>14000</v>
      </c>
      <c r="D24" s="8">
        <v>15785</v>
      </c>
      <c r="E24" s="9" t="s">
        <v>38</v>
      </c>
    </row>
    <row r="25" spans="1:5" ht="15">
      <c r="A25" s="7" t="s">
        <v>39</v>
      </c>
      <c r="B25" s="8">
        <v>1872</v>
      </c>
      <c r="C25" s="8">
        <v>2500</v>
      </c>
      <c r="D25" s="8">
        <f>72*26</f>
        <v>1872</v>
      </c>
      <c r="E25" s="9" t="s">
        <v>40</v>
      </c>
    </row>
    <row r="26" spans="1:5" ht="15">
      <c r="A26" s="7" t="s">
        <v>41</v>
      </c>
      <c r="B26" s="8">
        <f>-Biokoridor!E7</f>
        <v>-15785</v>
      </c>
      <c r="C26" s="8">
        <v>-18670</v>
      </c>
      <c r="D26" s="8">
        <v>-15785</v>
      </c>
      <c r="E26" s="9" t="s">
        <v>42</v>
      </c>
    </row>
    <row r="27" spans="1:5" s="17" customFormat="1" ht="39">
      <c r="A27" s="6" t="s">
        <v>43</v>
      </c>
      <c r="B27" s="11">
        <f>SUM(B24:B26)</f>
        <v>1872</v>
      </c>
      <c r="C27" s="11">
        <f>SUM(C24:C26)</f>
        <v>-2170</v>
      </c>
      <c r="D27" s="11">
        <f>SUM(D24:D26)</f>
        <v>1872</v>
      </c>
      <c r="E27" s="16" t="s">
        <v>44</v>
      </c>
    </row>
    <row r="28" spans="1:5" ht="15">
      <c r="A28" s="13"/>
      <c r="B28" s="18"/>
      <c r="C28" s="14"/>
      <c r="D28" s="18"/>
      <c r="E28" s="15"/>
    </row>
    <row r="29" ht="15">
      <c r="A29" s="19" t="s">
        <v>45</v>
      </c>
    </row>
  </sheetData>
  <printOptions/>
  <pageMargins left="0.4722222222222222" right="0" top="0.9840277777777777" bottom="0.9840277777777777" header="0.5118055555555555" footer="0.5118055555555555"/>
  <pageSetup horizontalDpi="300" verticalDpi="300"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6"/>
  <sheetViews>
    <sheetView workbookViewId="0" topLeftCell="A17">
      <selection activeCell="I46" activeCellId="1" sqref="A14:IV14 I46"/>
    </sheetView>
  </sheetViews>
  <sheetFormatPr defaultColWidth="9.140625" defaultRowHeight="12.75"/>
  <cols>
    <col min="1" max="1" width="11.57421875" style="20" customWidth="1"/>
    <col min="2" max="2" width="34.28125" style="21" customWidth="1"/>
    <col min="3" max="3" width="31.57421875" style="21" customWidth="1"/>
    <col min="4" max="4" width="14.8515625" style="20" customWidth="1"/>
    <col min="5" max="5" width="10.140625" style="22" customWidth="1"/>
    <col min="6" max="6" width="25.57421875" style="21" customWidth="1"/>
    <col min="7" max="7" width="13.8515625" style="21" customWidth="1"/>
    <col min="8" max="16384" width="9.140625" style="21" customWidth="1"/>
  </cols>
  <sheetData>
    <row r="1" spans="1:7" s="26" customFormat="1" ht="12.75">
      <c r="A1" s="23" t="s">
        <v>46</v>
      </c>
      <c r="B1" s="24" t="s">
        <v>47</v>
      </c>
      <c r="C1" s="24" t="s">
        <v>48</v>
      </c>
      <c r="D1" s="23" t="s">
        <v>49</v>
      </c>
      <c r="E1" s="25" t="s">
        <v>50</v>
      </c>
      <c r="F1" s="24" t="s">
        <v>6</v>
      </c>
      <c r="G1" s="24" t="s">
        <v>51</v>
      </c>
    </row>
    <row r="2" spans="1:7" s="31" customFormat="1" ht="12.75">
      <c r="A2" s="27" t="s">
        <v>52</v>
      </c>
      <c r="B2" s="28" t="s">
        <v>53</v>
      </c>
      <c r="C2" s="28" t="s">
        <v>54</v>
      </c>
      <c r="D2" s="27" t="s">
        <v>55</v>
      </c>
      <c r="E2" s="29">
        <v>4554</v>
      </c>
      <c r="F2" s="28"/>
      <c r="G2" s="30">
        <v>40595</v>
      </c>
    </row>
    <row r="3" spans="1:7" s="31" customFormat="1" ht="12.75">
      <c r="A3" s="27" t="s">
        <v>56</v>
      </c>
      <c r="B3" s="28" t="s">
        <v>53</v>
      </c>
      <c r="C3" s="28" t="s">
        <v>54</v>
      </c>
      <c r="D3" s="27" t="s">
        <v>57</v>
      </c>
      <c r="E3" s="29">
        <v>4554</v>
      </c>
      <c r="F3" s="28"/>
      <c r="G3" s="30">
        <v>40618</v>
      </c>
    </row>
    <row r="4" spans="1:7" s="31" customFormat="1" ht="12.75">
      <c r="A4" s="27" t="s">
        <v>58</v>
      </c>
      <c r="B4" s="28" t="s">
        <v>53</v>
      </c>
      <c r="C4" s="28" t="s">
        <v>54</v>
      </c>
      <c r="D4" s="27" t="s">
        <v>59</v>
      </c>
      <c r="E4" s="29">
        <v>4554</v>
      </c>
      <c r="F4" s="28"/>
      <c r="G4" s="30">
        <v>40675</v>
      </c>
    </row>
    <row r="5" spans="1:7" s="31" customFormat="1" ht="12.75">
      <c r="A5" s="27" t="s">
        <v>60</v>
      </c>
      <c r="B5" s="28" t="s">
        <v>53</v>
      </c>
      <c r="C5" s="28" t="s">
        <v>54</v>
      </c>
      <c r="D5" s="27" t="s">
        <v>61</v>
      </c>
      <c r="E5" s="29">
        <v>4554</v>
      </c>
      <c r="F5" s="28"/>
      <c r="G5" s="30">
        <v>40675</v>
      </c>
    </row>
    <row r="6" spans="1:7" s="31" customFormat="1" ht="12.75">
      <c r="A6" s="27" t="s">
        <v>62</v>
      </c>
      <c r="B6" s="28" t="s">
        <v>53</v>
      </c>
      <c r="C6" s="28" t="s">
        <v>54</v>
      </c>
      <c r="D6" s="27" t="s">
        <v>63</v>
      </c>
      <c r="E6" s="29">
        <v>4554</v>
      </c>
      <c r="F6" s="28"/>
      <c r="G6" s="30">
        <v>40714</v>
      </c>
    </row>
    <row r="7" spans="1:7" s="31" customFormat="1" ht="12.75">
      <c r="A7" s="32" t="s">
        <v>64</v>
      </c>
      <c r="B7" s="33" t="s">
        <v>53</v>
      </c>
      <c r="C7" s="33" t="s">
        <v>54</v>
      </c>
      <c r="D7" s="32" t="s">
        <v>65</v>
      </c>
      <c r="E7" s="34">
        <v>4554</v>
      </c>
      <c r="F7" s="33"/>
      <c r="G7" s="35">
        <v>40765</v>
      </c>
    </row>
    <row r="8" spans="1:7" s="31" customFormat="1" ht="12.75">
      <c r="A8" s="32" t="s">
        <v>66</v>
      </c>
      <c r="B8" s="33" t="s">
        <v>53</v>
      </c>
      <c r="C8" s="33" t="s">
        <v>54</v>
      </c>
      <c r="D8" s="32" t="s">
        <v>67</v>
      </c>
      <c r="E8" s="34">
        <v>4554</v>
      </c>
      <c r="F8" s="33"/>
      <c r="G8" s="35">
        <v>40791</v>
      </c>
    </row>
    <row r="9" spans="1:7" s="31" customFormat="1" ht="12.75">
      <c r="A9" s="32" t="s">
        <v>68</v>
      </c>
      <c r="B9" s="33" t="s">
        <v>53</v>
      </c>
      <c r="C9" s="33" t="s">
        <v>54</v>
      </c>
      <c r="D9" s="32" t="s">
        <v>69</v>
      </c>
      <c r="E9" s="34">
        <v>4554</v>
      </c>
      <c r="F9" s="33"/>
      <c r="G9" s="35">
        <v>40830</v>
      </c>
    </row>
    <row r="10" spans="1:7" s="31" customFormat="1" ht="12.75">
      <c r="A10" s="27" t="s">
        <v>70</v>
      </c>
      <c r="B10" s="28" t="s">
        <v>71</v>
      </c>
      <c r="C10" s="28" t="s">
        <v>72</v>
      </c>
      <c r="D10" s="27" t="s">
        <v>63</v>
      </c>
      <c r="E10" s="29">
        <v>2488.8</v>
      </c>
      <c r="F10" s="28"/>
      <c r="G10" s="30">
        <v>40702</v>
      </c>
    </row>
    <row r="11" spans="1:7" s="31" customFormat="1" ht="12.75">
      <c r="A11" s="27" t="s">
        <v>73</v>
      </c>
      <c r="B11" s="28" t="s">
        <v>71</v>
      </c>
      <c r="C11" s="28" t="s">
        <v>72</v>
      </c>
      <c r="D11" s="27" t="s">
        <v>74</v>
      </c>
      <c r="E11" s="29">
        <v>1717.2</v>
      </c>
      <c r="F11" s="28"/>
      <c r="G11" s="30">
        <v>40723</v>
      </c>
    </row>
    <row r="12" spans="1:7" s="31" customFormat="1" ht="12.75">
      <c r="A12" s="32" t="s">
        <v>75</v>
      </c>
      <c r="B12" s="33" t="s">
        <v>71</v>
      </c>
      <c r="C12" s="33" t="s">
        <v>72</v>
      </c>
      <c r="D12" s="32" t="s">
        <v>65</v>
      </c>
      <c r="E12" s="34">
        <v>2662.8</v>
      </c>
      <c r="F12" s="33"/>
      <c r="G12" s="35">
        <v>40750</v>
      </c>
    </row>
    <row r="13" spans="1:7" s="31" customFormat="1" ht="12.75">
      <c r="A13" s="32" t="s">
        <v>76</v>
      </c>
      <c r="B13" s="33" t="s">
        <v>71</v>
      </c>
      <c r="C13" s="33" t="s">
        <v>72</v>
      </c>
      <c r="D13" s="32" t="s">
        <v>67</v>
      </c>
      <c r="E13" s="34">
        <v>1717.2</v>
      </c>
      <c r="F13" s="33"/>
      <c r="G13" s="35">
        <v>40791</v>
      </c>
    </row>
    <row r="14" spans="1:7" s="31" customFormat="1" ht="12.75">
      <c r="A14" s="32" t="s">
        <v>77</v>
      </c>
      <c r="B14" s="33" t="s">
        <v>78</v>
      </c>
      <c r="C14" s="33" t="s">
        <v>79</v>
      </c>
      <c r="D14" s="32" t="s">
        <v>65</v>
      </c>
      <c r="E14" s="34">
        <v>2057</v>
      </c>
      <c r="F14" s="33"/>
      <c r="G14" s="35">
        <v>40750</v>
      </c>
    </row>
    <row r="15" spans="1:7" s="31" customFormat="1" ht="12.75">
      <c r="A15" s="27"/>
      <c r="B15" s="28" t="s">
        <v>80</v>
      </c>
      <c r="C15" s="28" t="s">
        <v>81</v>
      </c>
      <c r="D15" s="27" t="s">
        <v>74</v>
      </c>
      <c r="E15" s="29">
        <f>49950+20097</f>
        <v>70047</v>
      </c>
      <c r="F15" s="28" t="s">
        <v>82</v>
      </c>
      <c r="G15" s="30">
        <v>40377</v>
      </c>
    </row>
    <row r="16" spans="1:7" s="31" customFormat="1" ht="12.75">
      <c r="A16" s="27" t="s">
        <v>83</v>
      </c>
      <c r="B16" s="28" t="s">
        <v>84</v>
      </c>
      <c r="C16" s="28" t="s">
        <v>85</v>
      </c>
      <c r="D16" s="27" t="s">
        <v>86</v>
      </c>
      <c r="E16" s="29">
        <v>16764</v>
      </c>
      <c r="F16" s="28" t="s">
        <v>87</v>
      </c>
      <c r="G16" s="30">
        <v>40595</v>
      </c>
    </row>
    <row r="17" spans="1:7" s="31" customFormat="1" ht="12.75">
      <c r="A17" s="27" t="s">
        <v>88</v>
      </c>
      <c r="B17" s="28" t="s">
        <v>84</v>
      </c>
      <c r="C17" s="28" t="s">
        <v>89</v>
      </c>
      <c r="D17" s="27" t="s">
        <v>57</v>
      </c>
      <c r="E17" s="29">
        <v>4752</v>
      </c>
      <c r="F17" s="28" t="s">
        <v>90</v>
      </c>
      <c r="G17" s="30">
        <v>40660</v>
      </c>
    </row>
    <row r="18" spans="1:7" s="31" customFormat="1" ht="12.75">
      <c r="A18" s="27" t="s">
        <v>91</v>
      </c>
      <c r="B18" s="28" t="s">
        <v>84</v>
      </c>
      <c r="C18" s="28" t="s">
        <v>89</v>
      </c>
      <c r="D18" s="27" t="s">
        <v>59</v>
      </c>
      <c r="E18" s="29">
        <v>4752</v>
      </c>
      <c r="F18" s="28"/>
      <c r="G18" s="30">
        <v>40660</v>
      </c>
    </row>
    <row r="19" spans="1:7" s="31" customFormat="1" ht="12.75">
      <c r="A19" s="27" t="s">
        <v>92</v>
      </c>
      <c r="B19" s="28" t="s">
        <v>84</v>
      </c>
      <c r="C19" s="28" t="s">
        <v>89</v>
      </c>
      <c r="D19" s="27" t="s">
        <v>61</v>
      </c>
      <c r="E19" s="29">
        <v>2376</v>
      </c>
      <c r="F19" s="28"/>
      <c r="G19" s="30">
        <v>40694</v>
      </c>
    </row>
    <row r="20" spans="1:7" s="31" customFormat="1" ht="12.75">
      <c r="A20" s="27" t="s">
        <v>93</v>
      </c>
      <c r="B20" s="28" t="s">
        <v>84</v>
      </c>
      <c r="C20" s="28" t="s">
        <v>94</v>
      </c>
      <c r="D20" s="27" t="s">
        <v>63</v>
      </c>
      <c r="E20" s="29">
        <v>15998.4</v>
      </c>
      <c r="F20" s="28"/>
      <c r="G20" s="30">
        <v>40702</v>
      </c>
    </row>
    <row r="21" spans="1:7" s="31" customFormat="1" ht="12.75">
      <c r="A21" s="27" t="s">
        <v>95</v>
      </c>
      <c r="B21" s="28" t="s">
        <v>84</v>
      </c>
      <c r="C21" s="28" t="s">
        <v>89</v>
      </c>
      <c r="D21" s="27" t="s">
        <v>63</v>
      </c>
      <c r="E21" s="29">
        <v>4752</v>
      </c>
      <c r="F21" s="28"/>
      <c r="G21" s="30">
        <v>40723</v>
      </c>
    </row>
    <row r="22" spans="1:7" s="31" customFormat="1" ht="12.75">
      <c r="A22" s="27" t="s">
        <v>96</v>
      </c>
      <c r="B22" s="28" t="s">
        <v>84</v>
      </c>
      <c r="C22" s="28" t="s">
        <v>85</v>
      </c>
      <c r="D22" s="27" t="s">
        <v>74</v>
      </c>
      <c r="E22" s="29">
        <v>8415</v>
      </c>
      <c r="F22" s="28" t="s">
        <v>87</v>
      </c>
      <c r="G22" s="30">
        <v>40723</v>
      </c>
    </row>
    <row r="23" spans="1:7" s="31" customFormat="1" ht="12.75">
      <c r="A23" s="32" t="s">
        <v>97</v>
      </c>
      <c r="B23" s="33" t="s">
        <v>84</v>
      </c>
      <c r="C23" s="33" t="s">
        <v>89</v>
      </c>
      <c r="D23" s="32" t="s">
        <v>74</v>
      </c>
      <c r="E23" s="34">
        <v>4752</v>
      </c>
      <c r="F23" s="33"/>
      <c r="G23" s="35">
        <v>40750</v>
      </c>
    </row>
    <row r="24" spans="1:7" s="31" customFormat="1" ht="12.75">
      <c r="A24" s="32" t="s">
        <v>98</v>
      </c>
      <c r="B24" s="33" t="s">
        <v>84</v>
      </c>
      <c r="C24" s="33" t="s">
        <v>89</v>
      </c>
      <c r="D24" s="32" t="s">
        <v>65</v>
      </c>
      <c r="E24" s="34">
        <v>4752</v>
      </c>
      <c r="F24" s="33"/>
      <c r="G24" s="35">
        <v>40791</v>
      </c>
    </row>
    <row r="25" spans="1:7" s="31" customFormat="1" ht="12.75">
      <c r="A25" s="32" t="s">
        <v>99</v>
      </c>
      <c r="B25" s="33" t="s">
        <v>84</v>
      </c>
      <c r="C25" s="33" t="s">
        <v>89</v>
      </c>
      <c r="D25" s="32" t="s">
        <v>67</v>
      </c>
      <c r="E25" s="34">
        <v>4752</v>
      </c>
      <c r="F25" s="33"/>
      <c r="G25" s="35">
        <v>40816</v>
      </c>
    </row>
    <row r="26" spans="1:7" s="31" customFormat="1" ht="12.75">
      <c r="A26" s="32" t="s">
        <v>100</v>
      </c>
      <c r="B26" s="33" t="s">
        <v>84</v>
      </c>
      <c r="C26" s="33" t="s">
        <v>89</v>
      </c>
      <c r="D26" s="32" t="s">
        <v>69</v>
      </c>
      <c r="E26" s="34">
        <v>4752</v>
      </c>
      <c r="F26" s="33"/>
      <c r="G26" s="35"/>
    </row>
    <row r="27" spans="1:7" s="31" customFormat="1" ht="12.75">
      <c r="A27" s="27" t="s">
        <v>101</v>
      </c>
      <c r="B27" s="28" t="s">
        <v>102</v>
      </c>
      <c r="C27" s="28" t="s">
        <v>103</v>
      </c>
      <c r="D27" s="27" t="s">
        <v>74</v>
      </c>
      <c r="E27" s="29">
        <v>14410</v>
      </c>
      <c r="F27" s="28"/>
      <c r="G27" s="30">
        <v>40723</v>
      </c>
    </row>
    <row r="28" spans="1:7" s="31" customFormat="1" ht="12.75">
      <c r="A28" s="28">
        <v>2700216259</v>
      </c>
      <c r="B28" s="28" t="s">
        <v>104</v>
      </c>
      <c r="C28" s="28" t="s">
        <v>105</v>
      </c>
      <c r="D28" s="27" t="s">
        <v>106</v>
      </c>
      <c r="E28" s="29">
        <v>35424</v>
      </c>
      <c r="F28" s="28"/>
      <c r="G28" s="30">
        <v>40702</v>
      </c>
    </row>
    <row r="29" spans="1:7" ht="12.75">
      <c r="A29" s="36" t="s">
        <v>107</v>
      </c>
      <c r="B29" s="37" t="s">
        <v>108</v>
      </c>
      <c r="C29" s="37" t="s">
        <v>109</v>
      </c>
      <c r="D29" s="36" t="s">
        <v>86</v>
      </c>
      <c r="E29" s="38">
        <v>2900</v>
      </c>
      <c r="F29" s="37" t="s">
        <v>110</v>
      </c>
      <c r="G29" s="39">
        <v>40557</v>
      </c>
    </row>
    <row r="30" spans="1:7" s="31" customFormat="1" ht="12.75">
      <c r="A30" s="27" t="s">
        <v>111</v>
      </c>
      <c r="B30" s="28" t="s">
        <v>108</v>
      </c>
      <c r="C30" s="28" t="s">
        <v>112</v>
      </c>
      <c r="D30" s="27" t="s">
        <v>74</v>
      </c>
      <c r="E30" s="29">
        <v>8000</v>
      </c>
      <c r="F30" s="28" t="s">
        <v>113</v>
      </c>
      <c r="G30" s="30">
        <v>40723</v>
      </c>
    </row>
    <row r="31" spans="1:7" s="31" customFormat="1" ht="12.75">
      <c r="A31" s="32" t="s">
        <v>114</v>
      </c>
      <c r="B31" s="33" t="s">
        <v>115</v>
      </c>
      <c r="C31" s="33" t="s">
        <v>116</v>
      </c>
      <c r="D31" s="32" t="s">
        <v>74</v>
      </c>
      <c r="E31" s="34">
        <v>3544</v>
      </c>
      <c r="F31" s="40" t="s">
        <v>117</v>
      </c>
      <c r="G31" s="35">
        <v>40750</v>
      </c>
    </row>
    <row r="32" spans="1:8" s="31" customFormat="1" ht="12.75">
      <c r="A32" s="27" t="s">
        <v>118</v>
      </c>
      <c r="B32" s="28" t="s">
        <v>119</v>
      </c>
      <c r="C32" s="28" t="s">
        <v>120</v>
      </c>
      <c r="D32" s="27" t="s">
        <v>121</v>
      </c>
      <c r="E32" s="29">
        <v>6003</v>
      </c>
      <c r="F32" s="28"/>
      <c r="G32" s="30">
        <v>40595</v>
      </c>
      <c r="H32" s="41"/>
    </row>
    <row r="33" spans="1:7" s="31" customFormat="1" ht="12.75">
      <c r="A33" s="27" t="s">
        <v>122</v>
      </c>
      <c r="B33" s="28" t="s">
        <v>119</v>
      </c>
      <c r="C33" s="28" t="s">
        <v>123</v>
      </c>
      <c r="D33" s="27" t="s">
        <v>124</v>
      </c>
      <c r="E33" s="29">
        <v>6003</v>
      </c>
      <c r="F33" s="28"/>
      <c r="G33" s="30">
        <v>40675</v>
      </c>
    </row>
    <row r="34" spans="1:7" s="31" customFormat="1" ht="12.75">
      <c r="A34" s="32" t="s">
        <v>125</v>
      </c>
      <c r="B34" s="33" t="s">
        <v>119</v>
      </c>
      <c r="C34" s="33" t="s">
        <v>126</v>
      </c>
      <c r="D34" s="27" t="s">
        <v>74</v>
      </c>
      <c r="E34" s="34">
        <v>6000</v>
      </c>
      <c r="F34" s="33"/>
      <c r="G34" s="35">
        <v>40750</v>
      </c>
    </row>
    <row r="35" spans="1:7" s="31" customFormat="1" ht="12.75">
      <c r="A35" s="32" t="s">
        <v>127</v>
      </c>
      <c r="B35" s="33" t="s">
        <v>119</v>
      </c>
      <c r="C35" s="33" t="s">
        <v>123</v>
      </c>
      <c r="D35" s="32" t="s">
        <v>128</v>
      </c>
      <c r="E35" s="34">
        <v>6003</v>
      </c>
      <c r="F35" s="33"/>
      <c r="G35" s="35">
        <v>40765</v>
      </c>
    </row>
    <row r="36" spans="1:7" s="31" customFormat="1" ht="12.75">
      <c r="A36" s="27" t="s">
        <v>129</v>
      </c>
      <c r="B36" s="28" t="s">
        <v>130</v>
      </c>
      <c r="C36" s="28" t="s">
        <v>131</v>
      </c>
      <c r="D36" s="27" t="s">
        <v>57</v>
      </c>
      <c r="E36" s="29">
        <v>38076</v>
      </c>
      <c r="F36" s="28"/>
      <c r="G36" s="30">
        <v>40595</v>
      </c>
    </row>
    <row r="37" spans="1:7" s="31" customFormat="1" ht="12.75">
      <c r="A37" s="27" t="s">
        <v>132</v>
      </c>
      <c r="B37" s="28" t="s">
        <v>133</v>
      </c>
      <c r="C37" s="28" t="s">
        <v>134</v>
      </c>
      <c r="D37" s="27" t="s">
        <v>55</v>
      </c>
      <c r="E37" s="29">
        <v>81566</v>
      </c>
      <c r="F37" s="28"/>
      <c r="G37" s="30">
        <v>40595</v>
      </c>
    </row>
    <row r="38" spans="1:7" s="31" customFormat="1" ht="12.75">
      <c r="A38" s="27" t="s">
        <v>135</v>
      </c>
      <c r="B38" s="28" t="s">
        <v>133</v>
      </c>
      <c r="C38" s="28" t="s">
        <v>136</v>
      </c>
      <c r="D38" s="27" t="s">
        <v>57</v>
      </c>
      <c r="E38" s="29">
        <v>78403.23</v>
      </c>
      <c r="F38" s="28"/>
      <c r="G38" s="30">
        <v>40618</v>
      </c>
    </row>
    <row r="39" spans="1:7" s="31" customFormat="1" ht="12.75">
      <c r="A39" s="27" t="s">
        <v>137</v>
      </c>
      <c r="B39" s="28" t="s">
        <v>133</v>
      </c>
      <c r="C39" s="28" t="s">
        <v>136</v>
      </c>
      <c r="D39" s="27" t="s">
        <v>59</v>
      </c>
      <c r="E39" s="29">
        <v>67153.37</v>
      </c>
      <c r="F39" s="28"/>
      <c r="G39" s="30">
        <v>40660</v>
      </c>
    </row>
    <row r="40" spans="1:7" s="31" customFormat="1" ht="12.75">
      <c r="A40" s="27" t="s">
        <v>138</v>
      </c>
      <c r="B40" s="28" t="s">
        <v>133</v>
      </c>
      <c r="C40" s="28" t="s">
        <v>136</v>
      </c>
      <c r="D40" s="27" t="s">
        <v>61</v>
      </c>
      <c r="E40" s="29">
        <v>50033.52</v>
      </c>
      <c r="F40" s="28"/>
      <c r="G40" s="30">
        <v>40675</v>
      </c>
    </row>
    <row r="41" spans="1:7" s="31" customFormat="1" ht="12.75">
      <c r="A41" s="27" t="s">
        <v>139</v>
      </c>
      <c r="B41" s="28" t="s">
        <v>133</v>
      </c>
      <c r="C41" s="28" t="s">
        <v>140</v>
      </c>
      <c r="D41" s="27" t="s">
        <v>63</v>
      </c>
      <c r="E41" s="29">
        <v>49154.17</v>
      </c>
      <c r="F41" s="28"/>
      <c r="G41" s="30">
        <v>40714</v>
      </c>
    </row>
    <row r="42" spans="1:7" s="31" customFormat="1" ht="12.75">
      <c r="A42" s="32" t="s">
        <v>141</v>
      </c>
      <c r="B42" s="33" t="s">
        <v>133</v>
      </c>
      <c r="C42" s="33" t="s">
        <v>136</v>
      </c>
      <c r="D42" s="32" t="s">
        <v>74</v>
      </c>
      <c r="E42" s="34">
        <v>44025.15</v>
      </c>
      <c r="F42" s="33"/>
      <c r="G42" s="35">
        <v>40750</v>
      </c>
    </row>
    <row r="43" spans="1:7" s="31" customFormat="1" ht="12.75">
      <c r="A43" s="32" t="s">
        <v>142</v>
      </c>
      <c r="B43" s="33" t="s">
        <v>133</v>
      </c>
      <c r="C43" s="33" t="s">
        <v>136</v>
      </c>
      <c r="D43" s="32" t="s">
        <v>65</v>
      </c>
      <c r="E43" s="34">
        <v>40308.83</v>
      </c>
      <c r="F43" s="33"/>
      <c r="G43" s="35">
        <v>40765</v>
      </c>
    </row>
    <row r="44" spans="1:7" s="31" customFormat="1" ht="12.75">
      <c r="A44" s="32" t="s">
        <v>143</v>
      </c>
      <c r="B44" s="33" t="s">
        <v>133</v>
      </c>
      <c r="C44" s="33" t="s">
        <v>136</v>
      </c>
      <c r="D44" s="32" t="s">
        <v>67</v>
      </c>
      <c r="E44" s="34">
        <v>43615.74</v>
      </c>
      <c r="F44" s="33"/>
      <c r="G44" s="35">
        <v>40816</v>
      </c>
    </row>
    <row r="45" spans="1:7" s="31" customFormat="1" ht="12.75">
      <c r="A45" s="32" t="s">
        <v>144</v>
      </c>
      <c r="B45" s="33" t="s">
        <v>133</v>
      </c>
      <c r="C45" s="33" t="s">
        <v>136</v>
      </c>
      <c r="D45" s="32" t="s">
        <v>69</v>
      </c>
      <c r="E45" s="34">
        <v>44154.88</v>
      </c>
      <c r="F45" s="33"/>
      <c r="G45" s="35">
        <v>40830</v>
      </c>
    </row>
    <row r="46" spans="1:7" s="31" customFormat="1" ht="12.75">
      <c r="A46" s="27" t="s">
        <v>145</v>
      </c>
      <c r="B46" s="28" t="s">
        <v>146</v>
      </c>
      <c r="C46" s="28" t="s">
        <v>147</v>
      </c>
      <c r="D46" s="27" t="s">
        <v>148</v>
      </c>
      <c r="E46" s="29">
        <v>101073</v>
      </c>
      <c r="F46" s="28" t="s">
        <v>149</v>
      </c>
      <c r="G46" s="30">
        <v>40644</v>
      </c>
    </row>
    <row r="47" spans="1:7" s="31" customFormat="1" ht="12.75">
      <c r="A47" s="32" t="s">
        <v>150</v>
      </c>
      <c r="B47" s="33" t="s">
        <v>146</v>
      </c>
      <c r="C47" s="33" t="s">
        <v>147</v>
      </c>
      <c r="D47" s="32"/>
      <c r="E47" s="34">
        <v>65159</v>
      </c>
      <c r="F47" s="33" t="s">
        <v>151</v>
      </c>
      <c r="G47" s="35" t="s">
        <v>152</v>
      </c>
    </row>
    <row r="48" spans="1:7" s="31" customFormat="1" ht="12.75">
      <c r="A48" s="32" t="s">
        <v>153</v>
      </c>
      <c r="B48" s="33" t="s">
        <v>146</v>
      </c>
      <c r="C48" s="33" t="s">
        <v>147</v>
      </c>
      <c r="D48" s="32" t="s">
        <v>154</v>
      </c>
      <c r="E48" s="34">
        <v>109196.1</v>
      </c>
      <c r="F48" s="33" t="s">
        <v>155</v>
      </c>
      <c r="G48" s="35">
        <v>40816</v>
      </c>
    </row>
    <row r="49" spans="1:8" s="31" customFormat="1" ht="12.75">
      <c r="A49" s="27" t="s">
        <v>156</v>
      </c>
      <c r="B49" s="28" t="s">
        <v>157</v>
      </c>
      <c r="C49" s="28" t="s">
        <v>158</v>
      </c>
      <c r="D49" s="27" t="s">
        <v>74</v>
      </c>
      <c r="E49" s="29">
        <v>17031</v>
      </c>
      <c r="F49" s="28" t="s">
        <v>159</v>
      </c>
      <c r="G49" s="30">
        <v>40723</v>
      </c>
      <c r="H49" s="31" t="s">
        <v>160</v>
      </c>
    </row>
    <row r="50" spans="1:8" s="31" customFormat="1" ht="12.75">
      <c r="A50" s="27" t="s">
        <v>161</v>
      </c>
      <c r="B50" s="28" t="s">
        <v>157</v>
      </c>
      <c r="C50" s="28" t="s">
        <v>158</v>
      </c>
      <c r="D50" s="27" t="s">
        <v>74</v>
      </c>
      <c r="E50" s="29">
        <v>136366</v>
      </c>
      <c r="F50" s="28" t="s">
        <v>162</v>
      </c>
      <c r="G50" s="30">
        <v>40723</v>
      </c>
      <c r="H50" s="31" t="s">
        <v>163</v>
      </c>
    </row>
    <row r="51" spans="1:8" s="31" customFormat="1" ht="12.75">
      <c r="A51" s="32" t="s">
        <v>164</v>
      </c>
      <c r="B51" s="33" t="s">
        <v>157</v>
      </c>
      <c r="C51" s="33" t="s">
        <v>158</v>
      </c>
      <c r="D51" s="27" t="s">
        <v>74</v>
      </c>
      <c r="E51" s="34">
        <v>1543</v>
      </c>
      <c r="F51" s="33" t="s">
        <v>165</v>
      </c>
      <c r="G51" s="30">
        <v>40723</v>
      </c>
      <c r="H51" s="31" t="s">
        <v>166</v>
      </c>
    </row>
    <row r="52" spans="1:8" s="31" customFormat="1" ht="12.75">
      <c r="A52" s="42" t="s">
        <v>167</v>
      </c>
      <c r="B52" s="33" t="s">
        <v>157</v>
      </c>
      <c r="C52" s="33" t="s">
        <v>158</v>
      </c>
      <c r="D52" s="27" t="s">
        <v>74</v>
      </c>
      <c r="E52" s="34">
        <f>36094.94+0.06</f>
        <v>36095</v>
      </c>
      <c r="F52" s="33" t="s">
        <v>168</v>
      </c>
      <c r="G52" s="35" t="s">
        <v>152</v>
      </c>
      <c r="H52" s="31" t="s">
        <v>169</v>
      </c>
    </row>
    <row r="53" spans="1:7" s="31" customFormat="1" ht="12.75">
      <c r="A53" s="32" t="s">
        <v>170</v>
      </c>
      <c r="B53" s="33" t="s">
        <v>171</v>
      </c>
      <c r="C53" s="33" t="s">
        <v>172</v>
      </c>
      <c r="D53" s="32" t="s">
        <v>65</v>
      </c>
      <c r="E53" s="34">
        <v>8129</v>
      </c>
      <c r="F53" s="33"/>
      <c r="G53" s="35">
        <v>40750</v>
      </c>
    </row>
    <row r="54" spans="1:7" s="31" customFormat="1" ht="12.75">
      <c r="A54" s="27" t="s">
        <v>173</v>
      </c>
      <c r="B54" s="28" t="s">
        <v>174</v>
      </c>
      <c r="C54" s="28" t="s">
        <v>175</v>
      </c>
      <c r="D54" s="27" t="s">
        <v>55</v>
      </c>
      <c r="E54" s="29">
        <v>4100</v>
      </c>
      <c r="F54" s="28"/>
      <c r="G54" s="30">
        <v>40595</v>
      </c>
    </row>
    <row r="55" spans="1:7" s="31" customFormat="1" ht="12.75">
      <c r="A55" s="27" t="s">
        <v>176</v>
      </c>
      <c r="B55" s="28" t="s">
        <v>174</v>
      </c>
      <c r="C55" s="28" t="s">
        <v>177</v>
      </c>
      <c r="D55" s="27" t="s">
        <v>55</v>
      </c>
      <c r="E55" s="29">
        <v>7422</v>
      </c>
      <c r="F55" s="28"/>
      <c r="G55" s="30">
        <v>40595</v>
      </c>
    </row>
    <row r="56" spans="1:7" s="31" customFormat="1" ht="12.75">
      <c r="A56" s="27" t="s">
        <v>178</v>
      </c>
      <c r="B56" s="28" t="s">
        <v>174</v>
      </c>
      <c r="C56" s="28" t="s">
        <v>177</v>
      </c>
      <c r="D56" s="27" t="s">
        <v>57</v>
      </c>
      <c r="E56" s="29">
        <v>7422</v>
      </c>
      <c r="F56" s="28"/>
      <c r="G56" s="30">
        <v>40618</v>
      </c>
    </row>
    <row r="57" spans="1:7" s="31" customFormat="1" ht="12.75">
      <c r="A57" s="27" t="s">
        <v>179</v>
      </c>
      <c r="B57" s="28" t="s">
        <v>174</v>
      </c>
      <c r="C57" s="28" t="s">
        <v>175</v>
      </c>
      <c r="D57" s="27" t="s">
        <v>57</v>
      </c>
      <c r="E57" s="29">
        <v>4100</v>
      </c>
      <c r="F57" s="28"/>
      <c r="G57" s="30">
        <v>40618</v>
      </c>
    </row>
    <row r="58" spans="1:7" s="31" customFormat="1" ht="12.75">
      <c r="A58" s="27" t="s">
        <v>180</v>
      </c>
      <c r="B58" s="28" t="s">
        <v>174</v>
      </c>
      <c r="C58" s="28" t="s">
        <v>175</v>
      </c>
      <c r="D58" s="27" t="s">
        <v>59</v>
      </c>
      <c r="E58" s="29">
        <v>4100</v>
      </c>
      <c r="F58" s="28"/>
      <c r="G58" s="30">
        <v>40644</v>
      </c>
    </row>
    <row r="59" spans="1:7" s="31" customFormat="1" ht="12.75">
      <c r="A59" s="27" t="s">
        <v>181</v>
      </c>
      <c r="B59" s="28" t="s">
        <v>174</v>
      </c>
      <c r="C59" s="28" t="s">
        <v>177</v>
      </c>
      <c r="D59" s="27" t="s">
        <v>59</v>
      </c>
      <c r="E59" s="29">
        <v>7422</v>
      </c>
      <c r="F59" s="28"/>
      <c r="G59" s="30">
        <v>40644</v>
      </c>
    </row>
    <row r="60" spans="1:7" s="31" customFormat="1" ht="12.75">
      <c r="A60" s="27" t="s">
        <v>182</v>
      </c>
      <c r="B60" s="28" t="s">
        <v>174</v>
      </c>
      <c r="C60" s="28" t="s">
        <v>175</v>
      </c>
      <c r="D60" s="27" t="s">
        <v>61</v>
      </c>
      <c r="E60" s="29">
        <v>4100</v>
      </c>
      <c r="F60" s="28"/>
      <c r="G60" s="30">
        <v>40675</v>
      </c>
    </row>
    <row r="61" spans="1:7" s="31" customFormat="1" ht="12.75">
      <c r="A61" s="27" t="s">
        <v>183</v>
      </c>
      <c r="B61" s="28" t="s">
        <v>174</v>
      </c>
      <c r="C61" s="28" t="s">
        <v>177</v>
      </c>
      <c r="D61" s="27" t="s">
        <v>61</v>
      </c>
      <c r="E61" s="29">
        <v>6487</v>
      </c>
      <c r="F61" s="28"/>
      <c r="G61" s="30">
        <v>40675</v>
      </c>
    </row>
    <row r="62" spans="1:7" s="31" customFormat="1" ht="12.75">
      <c r="A62" s="27" t="s">
        <v>184</v>
      </c>
      <c r="B62" s="28" t="s">
        <v>174</v>
      </c>
      <c r="C62" s="28" t="s">
        <v>185</v>
      </c>
      <c r="D62" s="27" t="s">
        <v>63</v>
      </c>
      <c r="E62" s="29">
        <v>2778</v>
      </c>
      <c r="F62" s="28"/>
      <c r="G62" s="30">
        <v>40702</v>
      </c>
    </row>
    <row r="63" spans="1:7" s="31" customFormat="1" ht="12.75">
      <c r="A63" s="27" t="s">
        <v>186</v>
      </c>
      <c r="B63" s="28" t="s">
        <v>174</v>
      </c>
      <c r="C63" s="28" t="s">
        <v>177</v>
      </c>
      <c r="D63" s="27" t="s">
        <v>63</v>
      </c>
      <c r="E63" s="29">
        <v>6487</v>
      </c>
      <c r="F63" s="28"/>
      <c r="G63" s="30">
        <v>40702</v>
      </c>
    </row>
    <row r="64" spans="1:7" s="31" customFormat="1" ht="12.75">
      <c r="A64" s="27" t="s">
        <v>187</v>
      </c>
      <c r="B64" s="28" t="s">
        <v>174</v>
      </c>
      <c r="C64" s="28" t="s">
        <v>175</v>
      </c>
      <c r="D64" s="27" t="s">
        <v>63</v>
      </c>
      <c r="E64" s="29">
        <v>4100</v>
      </c>
      <c r="F64" s="28"/>
      <c r="G64" s="30">
        <v>40702</v>
      </c>
    </row>
    <row r="65" spans="1:7" s="31" customFormat="1" ht="12.75">
      <c r="A65" s="32" t="s">
        <v>188</v>
      </c>
      <c r="B65" s="33" t="s">
        <v>174</v>
      </c>
      <c r="C65" s="33" t="s">
        <v>177</v>
      </c>
      <c r="D65" s="27" t="s">
        <v>74</v>
      </c>
      <c r="E65" s="34">
        <v>6487</v>
      </c>
      <c r="F65" s="33"/>
      <c r="G65" s="35"/>
    </row>
    <row r="66" spans="1:7" s="31" customFormat="1" ht="12.75">
      <c r="A66" s="32" t="s">
        <v>189</v>
      </c>
      <c r="B66" s="33" t="s">
        <v>174</v>
      </c>
      <c r="C66" s="33" t="s">
        <v>175</v>
      </c>
      <c r="D66" s="32" t="s">
        <v>65</v>
      </c>
      <c r="E66" s="34">
        <v>4100</v>
      </c>
      <c r="F66" s="33"/>
      <c r="G66" s="35">
        <v>40765</v>
      </c>
    </row>
    <row r="67" spans="1:7" s="31" customFormat="1" ht="12.75">
      <c r="A67" s="32" t="s">
        <v>190</v>
      </c>
      <c r="B67" s="33" t="s">
        <v>174</v>
      </c>
      <c r="C67" s="33" t="s">
        <v>177</v>
      </c>
      <c r="D67" s="32" t="s">
        <v>65</v>
      </c>
      <c r="E67" s="34">
        <v>6487</v>
      </c>
      <c r="F67" s="33"/>
      <c r="G67" s="35">
        <v>40765</v>
      </c>
    </row>
    <row r="68" spans="1:7" s="31" customFormat="1" ht="12.75">
      <c r="A68" s="32" t="s">
        <v>191</v>
      </c>
      <c r="B68" s="33" t="s">
        <v>174</v>
      </c>
      <c r="C68" s="33" t="s">
        <v>177</v>
      </c>
      <c r="D68" s="32" t="s">
        <v>67</v>
      </c>
      <c r="E68" s="34">
        <v>6487</v>
      </c>
      <c r="F68" s="33"/>
      <c r="G68" s="35">
        <v>40816</v>
      </c>
    </row>
    <row r="69" spans="1:7" s="31" customFormat="1" ht="12.75">
      <c r="A69" s="27" t="s">
        <v>192</v>
      </c>
      <c r="B69" s="28" t="s">
        <v>193</v>
      </c>
      <c r="C69" s="28" t="s">
        <v>194</v>
      </c>
      <c r="D69" s="27" t="s">
        <v>55</v>
      </c>
      <c r="E69" s="29">
        <v>594</v>
      </c>
      <c r="F69" s="28"/>
      <c r="G69" s="30">
        <v>40595</v>
      </c>
    </row>
    <row r="70" spans="1:7" s="31" customFormat="1" ht="12.75">
      <c r="A70" s="27" t="s">
        <v>195</v>
      </c>
      <c r="B70" s="28" t="s">
        <v>193</v>
      </c>
      <c r="C70" s="28" t="s">
        <v>194</v>
      </c>
      <c r="D70" s="27" t="s">
        <v>57</v>
      </c>
      <c r="E70" s="29">
        <v>594</v>
      </c>
      <c r="F70" s="28"/>
      <c r="G70" s="30">
        <v>40618</v>
      </c>
    </row>
    <row r="71" spans="1:7" s="31" customFormat="1" ht="12.75">
      <c r="A71" s="27" t="s">
        <v>196</v>
      </c>
      <c r="B71" s="28" t="s">
        <v>193</v>
      </c>
      <c r="C71" s="28" t="s">
        <v>194</v>
      </c>
      <c r="D71" s="27" t="s">
        <v>57</v>
      </c>
      <c r="E71" s="29">
        <v>594</v>
      </c>
      <c r="F71" s="28"/>
      <c r="G71" s="30">
        <v>40644</v>
      </c>
    </row>
    <row r="72" spans="1:7" s="31" customFormat="1" ht="12.75">
      <c r="A72" s="27" t="s">
        <v>197</v>
      </c>
      <c r="B72" s="28" t="s">
        <v>193</v>
      </c>
      <c r="C72" s="28" t="s">
        <v>194</v>
      </c>
      <c r="D72" s="27" t="s">
        <v>61</v>
      </c>
      <c r="E72" s="29">
        <v>594</v>
      </c>
      <c r="F72" s="28"/>
      <c r="G72" s="30">
        <v>40675</v>
      </c>
    </row>
    <row r="73" spans="1:7" s="31" customFormat="1" ht="12.75">
      <c r="A73" s="27" t="s">
        <v>198</v>
      </c>
      <c r="B73" s="28" t="s">
        <v>193</v>
      </c>
      <c r="C73" s="28" t="s">
        <v>194</v>
      </c>
      <c r="D73" s="27" t="s">
        <v>63</v>
      </c>
      <c r="E73" s="29">
        <v>594</v>
      </c>
      <c r="F73" s="28"/>
      <c r="G73" s="30">
        <v>40714</v>
      </c>
    </row>
    <row r="74" spans="1:7" s="31" customFormat="1" ht="12.75">
      <c r="A74" s="32" t="s">
        <v>199</v>
      </c>
      <c r="B74" s="33" t="s">
        <v>193</v>
      </c>
      <c r="C74" s="33" t="s">
        <v>194</v>
      </c>
      <c r="D74" s="32" t="s">
        <v>74</v>
      </c>
      <c r="E74" s="34">
        <v>594</v>
      </c>
      <c r="F74" s="33"/>
      <c r="G74" s="35">
        <v>40750</v>
      </c>
    </row>
    <row r="75" spans="1:7" s="31" customFormat="1" ht="12.75">
      <c r="A75" s="32" t="s">
        <v>200</v>
      </c>
      <c r="B75" s="33" t="s">
        <v>193</v>
      </c>
      <c r="C75" s="33" t="s">
        <v>194</v>
      </c>
      <c r="D75" s="32" t="s">
        <v>65</v>
      </c>
      <c r="E75" s="34">
        <v>594</v>
      </c>
      <c r="F75" s="33"/>
      <c r="G75" s="35">
        <v>40765</v>
      </c>
    </row>
    <row r="76" spans="1:7" s="31" customFormat="1" ht="12.75">
      <c r="A76" s="32" t="s">
        <v>201</v>
      </c>
      <c r="B76" s="33" t="s">
        <v>193</v>
      </c>
      <c r="C76" s="33" t="s">
        <v>194</v>
      </c>
      <c r="D76" s="32" t="s">
        <v>67</v>
      </c>
      <c r="E76" s="34">
        <v>594</v>
      </c>
      <c r="F76" s="33"/>
      <c r="G76" s="35">
        <v>40816</v>
      </c>
    </row>
    <row r="77" spans="1:7" s="31" customFormat="1" ht="12.75">
      <c r="A77" s="32" t="s">
        <v>202</v>
      </c>
      <c r="B77" s="33" t="s">
        <v>193</v>
      </c>
      <c r="C77" s="33" t="s">
        <v>194</v>
      </c>
      <c r="D77" s="32" t="s">
        <v>69</v>
      </c>
      <c r="E77" s="34">
        <v>594</v>
      </c>
      <c r="F77" s="33"/>
      <c r="G77" s="35">
        <v>40830</v>
      </c>
    </row>
    <row r="78" spans="1:7" s="31" customFormat="1" ht="12.75">
      <c r="A78" s="32" t="s">
        <v>203</v>
      </c>
      <c r="B78" s="33" t="s">
        <v>204</v>
      </c>
      <c r="C78" s="33" t="s">
        <v>205</v>
      </c>
      <c r="D78" s="32" t="s">
        <v>63</v>
      </c>
      <c r="E78" s="34">
        <v>840</v>
      </c>
      <c r="F78" s="33"/>
      <c r="G78" s="35">
        <v>40694</v>
      </c>
    </row>
    <row r="79" spans="1:7" s="31" customFormat="1" ht="12.75">
      <c r="A79" s="32"/>
      <c r="B79" s="33"/>
      <c r="C79" s="33"/>
      <c r="D79" s="32"/>
      <c r="E79" s="34"/>
      <c r="F79" s="33"/>
      <c r="G79" s="35"/>
    </row>
    <row r="80" spans="1:7" s="31" customFormat="1" ht="12.75">
      <c r="A80" s="32"/>
      <c r="B80" s="33"/>
      <c r="C80" s="33"/>
      <c r="D80" s="32"/>
      <c r="E80" s="34"/>
      <c r="F80" s="33"/>
      <c r="G80" s="35"/>
    </row>
    <row r="81" spans="1:7" s="31" customFormat="1" ht="12.75">
      <c r="A81" s="32"/>
      <c r="B81" s="33"/>
      <c r="C81" s="33"/>
      <c r="D81" s="32"/>
      <c r="E81" s="34"/>
      <c r="F81" s="33"/>
      <c r="G81" s="35"/>
    </row>
    <row r="82" spans="1:7" s="31" customFormat="1" ht="12.75">
      <c r="A82" s="32"/>
      <c r="B82" s="33"/>
      <c r="C82" s="33"/>
      <c r="D82" s="32"/>
      <c r="E82" s="34"/>
      <c r="F82" s="33"/>
      <c r="G82" s="35"/>
    </row>
    <row r="83" spans="1:7" s="31" customFormat="1" ht="12.75">
      <c r="A83" s="32"/>
      <c r="B83" s="33"/>
      <c r="C83" s="33"/>
      <c r="D83" s="32"/>
      <c r="E83" s="34"/>
      <c r="F83" s="33"/>
      <c r="G83" s="35"/>
    </row>
    <row r="84" spans="1:7" s="31" customFormat="1" ht="12.75">
      <c r="A84" s="32"/>
      <c r="B84" s="33"/>
      <c r="C84" s="33"/>
      <c r="D84" s="32"/>
      <c r="E84" s="34"/>
      <c r="F84" s="33"/>
      <c r="G84" s="35"/>
    </row>
    <row r="85" spans="1:7" s="31" customFormat="1" ht="12.75">
      <c r="A85" s="32"/>
      <c r="B85" s="33"/>
      <c r="C85" s="33"/>
      <c r="D85" s="32"/>
      <c r="E85" s="34"/>
      <c r="F85" s="33"/>
      <c r="G85" s="35"/>
    </row>
    <row r="86" spans="1:7" s="31" customFormat="1" ht="12.75">
      <c r="A86" s="32"/>
      <c r="B86" s="33"/>
      <c r="C86" s="33"/>
      <c r="D86" s="32"/>
      <c r="E86" s="34"/>
      <c r="F86" s="33"/>
      <c r="G86" s="35"/>
    </row>
    <row r="87" spans="1:7" s="31" customFormat="1" ht="12.75">
      <c r="A87" s="32"/>
      <c r="B87" s="33"/>
      <c r="C87" s="33"/>
      <c r="D87" s="32"/>
      <c r="E87" s="34"/>
      <c r="F87" s="33"/>
      <c r="G87" s="35"/>
    </row>
    <row r="88" spans="1:7" s="31" customFormat="1" ht="12.75">
      <c r="A88" s="32"/>
      <c r="B88" s="33"/>
      <c r="C88" s="33"/>
      <c r="D88" s="32"/>
      <c r="E88" s="34"/>
      <c r="F88" s="33"/>
      <c r="G88" s="35"/>
    </row>
    <row r="89" spans="1:7" s="31" customFormat="1" ht="12.75">
      <c r="A89" s="32"/>
      <c r="B89" s="33"/>
      <c r="C89" s="33"/>
      <c r="D89" s="32"/>
      <c r="E89" s="34"/>
      <c r="F89" s="33"/>
      <c r="G89" s="35"/>
    </row>
    <row r="90" spans="1:7" s="31" customFormat="1" ht="12.75">
      <c r="A90" s="32"/>
      <c r="B90" s="33"/>
      <c r="C90" s="33"/>
      <c r="D90" s="32"/>
      <c r="E90" s="34"/>
      <c r="F90" s="33"/>
      <c r="G90" s="35"/>
    </row>
    <row r="91" spans="1:7" s="31" customFormat="1" ht="12.75">
      <c r="A91" s="32"/>
      <c r="B91" s="33"/>
      <c r="C91" s="33"/>
      <c r="D91" s="32"/>
      <c r="E91" s="34"/>
      <c r="F91" s="33"/>
      <c r="G91" s="43"/>
    </row>
    <row r="92" spans="1:7" s="31" customFormat="1" ht="12.75">
      <c r="A92" s="32"/>
      <c r="B92" s="33"/>
      <c r="C92" s="33"/>
      <c r="D92" s="32"/>
      <c r="E92" s="34"/>
      <c r="F92" s="33"/>
      <c r="G92" s="43"/>
    </row>
    <row r="93" spans="1:7" s="31" customFormat="1" ht="12.75">
      <c r="A93" s="32"/>
      <c r="B93" s="33"/>
      <c r="C93" s="33"/>
      <c r="D93" s="32"/>
      <c r="E93" s="34"/>
      <c r="F93" s="33"/>
      <c r="G93" s="43"/>
    </row>
    <row r="94" spans="1:7" s="31" customFormat="1" ht="12.75">
      <c r="A94" s="32"/>
      <c r="B94" s="33"/>
      <c r="C94" s="33"/>
      <c r="D94" s="32"/>
      <c r="E94" s="34"/>
      <c r="F94" s="33"/>
      <c r="G94" s="43"/>
    </row>
    <row r="95" spans="1:7" s="31" customFormat="1" ht="12.75">
      <c r="A95" s="32"/>
      <c r="B95" s="33"/>
      <c r="C95" s="33"/>
      <c r="D95" s="32"/>
      <c r="E95" s="34"/>
      <c r="F95" s="33"/>
      <c r="G95" s="43"/>
    </row>
    <row r="96" spans="1:7" s="31" customFormat="1" ht="12.75">
      <c r="A96" s="32"/>
      <c r="B96" s="33"/>
      <c r="C96" s="33"/>
      <c r="D96" s="32"/>
      <c r="E96" s="34"/>
      <c r="F96" s="33"/>
      <c r="G96" s="43"/>
    </row>
    <row r="97" spans="1:7" s="31" customFormat="1" ht="12.75">
      <c r="A97" s="32"/>
      <c r="B97" s="33"/>
      <c r="C97" s="33"/>
      <c r="D97" s="32"/>
      <c r="E97" s="34"/>
      <c r="F97" s="33"/>
      <c r="G97" s="35"/>
    </row>
    <row r="98" spans="1:7" s="31" customFormat="1" ht="12.75">
      <c r="A98" s="32"/>
      <c r="B98" s="33"/>
      <c r="C98" s="33"/>
      <c r="D98" s="32"/>
      <c r="E98" s="34"/>
      <c r="F98" s="33"/>
      <c r="G98" s="35"/>
    </row>
    <row r="99" spans="1:7" s="31" customFormat="1" ht="12.75">
      <c r="A99" s="32"/>
      <c r="B99" s="33"/>
      <c r="C99" s="33"/>
      <c r="D99" s="32"/>
      <c r="E99" s="34"/>
      <c r="F99" s="33"/>
      <c r="G99" s="33"/>
    </row>
    <row r="100" spans="1:7" s="31" customFormat="1" ht="12.75">
      <c r="A100" s="32"/>
      <c r="B100" s="33"/>
      <c r="C100" s="33"/>
      <c r="D100" s="32"/>
      <c r="E100" s="34"/>
      <c r="F100" s="33"/>
      <c r="G100" s="35"/>
    </row>
    <row r="101" spans="1:7" s="31" customFormat="1" ht="12.75">
      <c r="A101" s="32"/>
      <c r="B101" s="33"/>
      <c r="C101" s="33"/>
      <c r="D101" s="32"/>
      <c r="E101" s="34"/>
      <c r="F101" s="33"/>
      <c r="G101" s="35"/>
    </row>
    <row r="102" spans="1:7" s="31" customFormat="1" ht="12.75">
      <c r="A102" s="44"/>
      <c r="B102" s="33"/>
      <c r="C102" s="33"/>
      <c r="D102" s="44"/>
      <c r="E102" s="34"/>
      <c r="F102" s="33"/>
      <c r="G102" s="35"/>
    </row>
    <row r="103" spans="1:7" s="31" customFormat="1" ht="12.75">
      <c r="A103" s="44"/>
      <c r="B103" s="33"/>
      <c r="C103" s="33"/>
      <c r="D103" s="44"/>
      <c r="E103" s="34"/>
      <c r="F103" s="33"/>
      <c r="G103" s="35"/>
    </row>
    <row r="104" spans="1:7" s="31" customFormat="1" ht="12.75">
      <c r="A104" s="44"/>
      <c r="B104" s="33"/>
      <c r="C104" s="33"/>
      <c r="D104" s="44"/>
      <c r="E104" s="34"/>
      <c r="F104" s="33"/>
      <c r="G104" s="35"/>
    </row>
    <row r="105" spans="1:7" s="31" customFormat="1" ht="12.75">
      <c r="A105" s="44"/>
      <c r="B105" s="33"/>
      <c r="C105" s="33"/>
      <c r="D105" s="44"/>
      <c r="E105" s="34"/>
      <c r="F105" s="33"/>
      <c r="G105" s="35"/>
    </row>
    <row r="106" spans="1:5" s="31" customFormat="1" ht="12.75">
      <c r="A106" s="45"/>
      <c r="D106" s="45"/>
      <c r="E106" s="46"/>
    </row>
    <row r="107" spans="1:5" s="31" customFormat="1" ht="12.75">
      <c r="A107" s="45"/>
      <c r="D107" s="45"/>
      <c r="E107" s="46"/>
    </row>
    <row r="108" spans="1:5" s="31" customFormat="1" ht="12.75">
      <c r="A108" s="45"/>
      <c r="D108" s="45"/>
      <c r="E108" s="46"/>
    </row>
    <row r="109" spans="1:5" s="31" customFormat="1" ht="12.75">
      <c r="A109" s="45"/>
      <c r="D109" s="45"/>
      <c r="E109" s="46"/>
    </row>
    <row r="110" spans="1:5" s="31" customFormat="1" ht="12.75">
      <c r="A110" s="45"/>
      <c r="D110" s="45"/>
      <c r="E110" s="46"/>
    </row>
    <row r="111" spans="1:5" s="31" customFormat="1" ht="12.75">
      <c r="A111" s="45"/>
      <c r="D111" s="45"/>
      <c r="E111" s="46"/>
    </row>
    <row r="112" spans="1:5" s="31" customFormat="1" ht="12.75">
      <c r="A112" s="45"/>
      <c r="D112" s="45"/>
      <c r="E112" s="46"/>
    </row>
    <row r="113" spans="1:5" s="31" customFormat="1" ht="12.75">
      <c r="A113" s="45"/>
      <c r="D113" s="45"/>
      <c r="E113" s="46"/>
    </row>
    <row r="114" spans="1:5" s="31" customFormat="1" ht="12.75">
      <c r="A114" s="45"/>
      <c r="D114" s="45"/>
      <c r="E114" s="46"/>
    </row>
    <row r="115" spans="1:5" s="31" customFormat="1" ht="12.75">
      <c r="A115" s="45"/>
      <c r="D115" s="45"/>
      <c r="E115" s="46"/>
    </row>
    <row r="116" spans="1:5" s="31" customFormat="1" ht="12.75">
      <c r="A116" s="45"/>
      <c r="D116" s="45"/>
      <c r="E116" s="46"/>
    </row>
    <row r="117" spans="1:5" s="31" customFormat="1" ht="12.75">
      <c r="A117" s="45"/>
      <c r="D117" s="45"/>
      <c r="E117" s="46"/>
    </row>
    <row r="118" spans="1:5" s="31" customFormat="1" ht="12.75">
      <c r="A118" s="45"/>
      <c r="D118" s="45"/>
      <c r="E118" s="46"/>
    </row>
    <row r="119" spans="1:5" s="31" customFormat="1" ht="12.75">
      <c r="A119" s="45"/>
      <c r="D119" s="45"/>
      <c r="E119" s="46"/>
    </row>
    <row r="120" spans="1:5" s="31" customFormat="1" ht="12.75">
      <c r="A120" s="45"/>
      <c r="D120" s="45"/>
      <c r="E120" s="46"/>
    </row>
    <row r="121" spans="1:5" s="31" customFormat="1" ht="12.75">
      <c r="A121" s="45"/>
      <c r="D121" s="45"/>
      <c r="E121" s="46"/>
    </row>
    <row r="122" spans="1:5" s="31" customFormat="1" ht="12.75">
      <c r="A122" s="45"/>
      <c r="D122" s="45"/>
      <c r="E122" s="46"/>
    </row>
    <row r="123" spans="1:5" s="31" customFormat="1" ht="12.75">
      <c r="A123" s="45"/>
      <c r="D123" s="45"/>
      <c r="E123" s="46"/>
    </row>
    <row r="124" spans="1:5" s="31" customFormat="1" ht="12.75">
      <c r="A124" s="45"/>
      <c r="D124" s="45"/>
      <c r="E124" s="46"/>
    </row>
    <row r="125" spans="1:5" s="31" customFormat="1" ht="12.75">
      <c r="A125" s="45"/>
      <c r="D125" s="45"/>
      <c r="E125" s="46"/>
    </row>
    <row r="126" spans="1:5" s="31" customFormat="1" ht="12.75">
      <c r="A126" s="45"/>
      <c r="D126" s="45"/>
      <c r="E126" s="46"/>
    </row>
    <row r="127" spans="1:5" s="31" customFormat="1" ht="12.75">
      <c r="A127" s="45"/>
      <c r="D127" s="45"/>
      <c r="E127" s="46"/>
    </row>
    <row r="128" spans="1:5" s="31" customFormat="1" ht="12.75">
      <c r="A128" s="45"/>
      <c r="D128" s="45"/>
      <c r="E128" s="46"/>
    </row>
    <row r="129" spans="1:5" s="31" customFormat="1" ht="12.75">
      <c r="A129" s="45"/>
      <c r="D129" s="45"/>
      <c r="E129" s="46"/>
    </row>
    <row r="130" spans="1:5" s="31" customFormat="1" ht="12.75">
      <c r="A130" s="45"/>
      <c r="D130" s="45"/>
      <c r="E130" s="46"/>
    </row>
    <row r="131" spans="1:5" s="31" customFormat="1" ht="12.75">
      <c r="A131" s="45"/>
      <c r="D131" s="45"/>
      <c r="E131" s="46"/>
    </row>
    <row r="132" spans="1:5" s="31" customFormat="1" ht="12.75">
      <c r="A132" s="45"/>
      <c r="D132" s="45"/>
      <c r="E132" s="46"/>
    </row>
    <row r="133" spans="1:5" s="31" customFormat="1" ht="12.75">
      <c r="A133" s="45"/>
      <c r="D133" s="45"/>
      <c r="E133" s="46"/>
    </row>
    <row r="134" spans="1:5" s="31" customFormat="1" ht="12.75">
      <c r="A134" s="45"/>
      <c r="D134" s="45"/>
      <c r="E134" s="46"/>
    </row>
    <row r="135" spans="1:5" s="31" customFormat="1" ht="12.75">
      <c r="A135" s="45"/>
      <c r="D135" s="45"/>
      <c r="E135" s="46"/>
    </row>
    <row r="136" spans="1:5" s="31" customFormat="1" ht="12.75">
      <c r="A136" s="45"/>
      <c r="D136" s="45"/>
      <c r="E136" s="46"/>
    </row>
    <row r="137" spans="1:5" s="31" customFormat="1" ht="12.75">
      <c r="A137" s="45"/>
      <c r="D137" s="45"/>
      <c r="E137" s="46"/>
    </row>
    <row r="138" spans="1:5" s="31" customFormat="1" ht="12.75">
      <c r="A138" s="45"/>
      <c r="D138" s="45"/>
      <c r="E138" s="46"/>
    </row>
    <row r="139" spans="1:5" s="31" customFormat="1" ht="12.75">
      <c r="A139" s="45"/>
      <c r="D139" s="45"/>
      <c r="E139" s="46"/>
    </row>
    <row r="140" spans="1:5" s="31" customFormat="1" ht="12.75">
      <c r="A140" s="45"/>
      <c r="D140" s="45"/>
      <c r="E140" s="46"/>
    </row>
    <row r="141" spans="1:5" s="31" customFormat="1" ht="12.75">
      <c r="A141" s="45"/>
      <c r="D141" s="45"/>
      <c r="E141" s="46"/>
    </row>
    <row r="142" spans="1:5" s="31" customFormat="1" ht="12.75">
      <c r="A142" s="45"/>
      <c r="D142" s="45"/>
      <c r="E142" s="46"/>
    </row>
    <row r="143" spans="1:5" s="31" customFormat="1" ht="12.75">
      <c r="A143" s="45"/>
      <c r="D143" s="45"/>
      <c r="E143" s="46"/>
    </row>
    <row r="144" spans="1:5" s="31" customFormat="1" ht="12.75">
      <c r="A144" s="45"/>
      <c r="D144" s="45"/>
      <c r="E144" s="46"/>
    </row>
    <row r="145" spans="1:5" s="31" customFormat="1" ht="12.75">
      <c r="A145" s="45"/>
      <c r="D145" s="45"/>
      <c r="E145" s="46"/>
    </row>
    <row r="146" spans="1:5" s="31" customFormat="1" ht="12.75">
      <c r="A146" s="45"/>
      <c r="D146" s="45"/>
      <c r="E146" s="46"/>
    </row>
  </sheetData>
  <autoFilter ref="A1:H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B9" activeCellId="1" sqref="A14:IV14 B9"/>
    </sheetView>
  </sheetViews>
  <sheetFormatPr defaultColWidth="12.57421875" defaultRowHeight="12.75"/>
  <cols>
    <col min="1" max="16384" width="11.57421875" style="0" customWidth="1"/>
  </cols>
  <sheetData>
    <row r="1" ht="12.75">
      <c r="A1" t="s">
        <v>206</v>
      </c>
    </row>
    <row r="2" spans="1:2" ht="12.75">
      <c r="A2" s="47" t="s">
        <v>207</v>
      </c>
      <c r="B2" s="48">
        <f>4*10200+24000+2400</f>
        <v>67200</v>
      </c>
    </row>
    <row r="3" spans="1:2" ht="12.75">
      <c r="A3" s="47" t="s">
        <v>208</v>
      </c>
      <c r="B3" s="48">
        <f>ROUNDUP(0.135*B2/3,1)*2</f>
        <v>6048</v>
      </c>
    </row>
    <row r="4" spans="1:2" ht="12.75">
      <c r="A4" s="47"/>
      <c r="B4" s="48">
        <f>SUM(B2:B3)</f>
        <v>73248</v>
      </c>
    </row>
    <row r="5" spans="1:2" ht="12.75">
      <c r="A5" s="47"/>
      <c r="B5" s="48">
        <f>B4*2</f>
        <v>146496</v>
      </c>
    </row>
    <row r="7" ht="12.75">
      <c r="B7" s="48"/>
    </row>
    <row r="8" spans="1:2" ht="12.75">
      <c r="A8" s="47"/>
      <c r="B8" s="48"/>
    </row>
    <row r="9" ht="12.75">
      <c r="B9" s="48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C16" activeCellId="1" sqref="A14:IV14 C16"/>
    </sheetView>
  </sheetViews>
  <sheetFormatPr defaultColWidth="12.57421875" defaultRowHeight="12.75"/>
  <cols>
    <col min="1" max="16384" width="11.57421875" style="0" customWidth="1"/>
  </cols>
  <sheetData>
    <row r="1" ht="12.75">
      <c r="A1" t="s">
        <v>209</v>
      </c>
    </row>
    <row r="3" ht="12.75">
      <c r="A3" s="49" t="s">
        <v>210</v>
      </c>
    </row>
    <row r="4" spans="4:5" ht="12.75">
      <c r="D4" s="50" t="s">
        <v>211</v>
      </c>
      <c r="E4" s="51" t="s">
        <v>212</v>
      </c>
    </row>
    <row r="5" spans="1:5" ht="12.75">
      <c r="A5" s="52"/>
      <c r="B5" s="52"/>
      <c r="C5" s="53"/>
      <c r="D5" s="53"/>
      <c r="E5" s="53"/>
    </row>
    <row r="6" spans="1:5" ht="12.75">
      <c r="A6" s="52">
        <v>40544</v>
      </c>
      <c r="B6" s="52">
        <v>40908</v>
      </c>
      <c r="C6" s="53">
        <v>110160</v>
      </c>
      <c r="D6" s="53">
        <f>C6/510</f>
        <v>216</v>
      </c>
      <c r="E6" s="53">
        <v>15785</v>
      </c>
    </row>
    <row r="7" spans="4:5" ht="12.75">
      <c r="D7" s="49" t="s">
        <v>213</v>
      </c>
      <c r="E7" s="54">
        <f>SUM(E5:E6)</f>
        <v>15785</v>
      </c>
    </row>
    <row r="9" ht="12.75">
      <c r="A9" s="49" t="s">
        <v>214</v>
      </c>
    </row>
    <row r="10" ht="12.75">
      <c r="C10" s="55">
        <f>SUM(faktury!E10:E13)</f>
        <v>8586</v>
      </c>
    </row>
    <row r="12" ht="12.75">
      <c r="C12" s="55">
        <f>SUM(C10:C11)</f>
        <v>8586</v>
      </c>
    </row>
    <row r="15" spans="1:3" ht="12.75">
      <c r="A15" s="49" t="s">
        <v>215</v>
      </c>
      <c r="C15" s="55">
        <f>E7-C12</f>
        <v>7199</v>
      </c>
    </row>
    <row r="16" spans="1:4" ht="12.75">
      <c r="A16" s="49" t="s">
        <v>216</v>
      </c>
      <c r="C16" s="55">
        <f>C15/72</f>
        <v>99.98611111111111</v>
      </c>
      <c r="D16" s="55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assistance</dc:creator>
  <cp:keywords/>
  <dc:description/>
  <cp:lastModifiedBy>Petr Liska</cp:lastModifiedBy>
  <cp:lastPrinted>2009-11-11T14:08:53Z</cp:lastPrinted>
  <dcterms:created xsi:type="dcterms:W3CDTF">2008-11-20T20:07:12Z</dcterms:created>
  <dcterms:modified xsi:type="dcterms:W3CDTF">2011-11-29T20:16:04Z</dcterms:modified>
  <cp:category/>
  <cp:version/>
  <cp:contentType/>
  <cp:contentStatus/>
  <cp:revision>28</cp:revision>
</cp:coreProperties>
</file>